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2" activeTab="0"/>
  </bookViews>
  <sheets>
    <sheet name="приложение 7.1" sheetId="1" r:id="rId1"/>
    <sheet name="приложение 7.2" sheetId="2" r:id="rId2"/>
    <sheet name="приложение 8" sheetId="3" r:id="rId3"/>
    <sheet name="приложение 9" sheetId="4" r:id="rId4"/>
    <sheet name="приложение 12" sheetId="5" r:id="rId5"/>
    <sheet name="приложение 13" sheetId="6" r:id="rId6"/>
  </sheets>
  <definedNames/>
  <calcPr fullCalcOnLoad="1"/>
</workbook>
</file>

<file path=xl/sharedStrings.xml><?xml version="1.0" encoding="utf-8"?>
<sst xmlns="http://schemas.openxmlformats.org/spreadsheetml/2006/main" count="412" uniqueCount="226">
  <si>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</si>
  <si>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</si>
  <si>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</si>
  <si>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</si>
  <si>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</si>
  <si>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</si>
  <si>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</si>
  <si>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</si>
  <si>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</si>
  <si>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</si>
  <si>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</si>
  <si>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</si>
  <si>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</si>
  <si>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</si>
  <si>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</si>
  <si>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</si>
  <si>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</si>
  <si>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</si>
  <si>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</si>
  <si>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</si>
  <si>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</si>
  <si>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</si>
  <si>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</si>
  <si>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</si>
  <si>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</si>
  <si>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</si>
  <si>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</si>
  <si>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</si>
  <si>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Изменение сроков поставки</t>
  </si>
  <si>
    <t>Проектирование и строительство ТП 5-3 (новая) 2х400кВА (взамен морально и физически устаревшей существующей ТП 5-4)</t>
  </si>
  <si>
    <t>Проектирование замены ВЛ-10 кВ на КЛ-10кВ. Демонтаж ВЛ-10кВ от ТП 6-5 до ТП 5-4, монтаж КЛ-10кВ от РП-4 до ТП 5-3 (новая) и от ТП 6-3 до ТП 5-3 (новая)</t>
  </si>
  <si>
    <t>Замена маслянных выключателей 35 кВ на вакуумные на ПС 35/6 кВ "Тепловая"</t>
  </si>
  <si>
    <t>Замена маслянных выключателей 10 кВ на вакуумные на ПС 35/10 кВ "Константиновская" (9 шт), РП-1 (8 шт)</t>
  </si>
  <si>
    <t>+</t>
  </si>
  <si>
    <t>2 х 0,400 МВА</t>
  </si>
  <si>
    <t>не требуется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</si>
  <si>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</si>
  <si>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</si>
  <si>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</si>
  <si>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</si>
  <si>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</si>
  <si>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</si>
  <si>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</si>
  <si>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</si>
  <si>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</si>
  <si>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</si>
  <si>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</si>
  <si>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</si>
  <si>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</si>
  <si>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</si>
  <si>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</si>
  <si>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</si>
  <si>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</si>
  <si>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</si>
  <si>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</si>
  <si>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</si>
  <si>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</si>
  <si>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</si>
  <si>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</si>
  <si>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</si>
  <si>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</si>
  <si>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7.1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</si>
  <si>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</si>
  <si>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</si>
  <si>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</si>
  <si>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Форма представления показателей финансовой отчетности 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</si>
  <si>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</si>
  <si>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</si>
  <si>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</si>
  <si>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</si>
  <si>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 xml:space="preserve">На конец 2011 года / За 2011 год </t>
  </si>
  <si>
    <t>тепловая энергия, 
Гкал/час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</si>
  <si>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</si>
  <si>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-</t>
  </si>
  <si>
    <t>Объем финансирования
 [2011 год]</t>
  </si>
  <si>
    <t>2011 г.</t>
  </si>
  <si>
    <t>Фонды социального назначения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</si>
  <si>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</si>
  <si>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</si>
  <si>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</si>
  <si>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</si>
  <si>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</si>
  <si>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</si>
  <si>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</si>
  <si>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</si>
  <si>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</si>
  <si>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</si>
  <si>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</si>
  <si>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</si>
  <si>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</si>
  <si>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</si>
  <si>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</si>
  <si>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</si>
  <si>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</si>
  <si>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</si>
  <si>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</si>
  <si>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</si>
  <si>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</si>
  <si>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</si>
  <si>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</si>
  <si>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</si>
  <si>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</si>
  <si>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</si>
  <si>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</si>
  <si>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</si>
  <si>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</si>
  <si>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</si>
  <si>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</si>
  <si>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</si>
  <si>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</si>
  <si>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</si>
  <si>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</si>
  <si>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</si>
  <si>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</si>
  <si>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</si>
  <si>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</si>
  <si>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</si>
  <si>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</si>
  <si>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</si>
  <si>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</si>
  <si>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</si>
  <si>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</si>
  <si>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</si>
  <si>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</si>
  <si>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</si>
  <si>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</si>
  <si>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</si>
  <si>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</si>
  <si>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</si>
  <si>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</si>
  <si>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</si>
  <si>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</si>
  <si>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</si>
  <si>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</si>
  <si>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</si>
  <si>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</si>
  <si>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</si>
  <si>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</si>
  <si>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</si>
  <si>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</si>
  <si>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</si>
  <si>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</si>
  <si>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</si>
  <si>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</si>
  <si>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</si>
  <si>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</si>
  <si>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</si>
  <si>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</si>
  <si>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</si>
  <si>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</si>
  <si>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</si>
  <si>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</si>
  <si>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</si>
  <si>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</si>
  <si>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</si>
  <si>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</si>
  <si>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</si>
  <si>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</si>
  <si>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</si>
  <si>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1.5.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</si>
  <si>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</si>
  <si>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</si>
  <si>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</si>
  <si>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</si>
  <si>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</si>
  <si>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</si>
  <si>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</si>
  <si>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</si>
  <si>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</si>
  <si>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</si>
  <si>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</si>
  <si>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</si>
  <si>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</si>
  <si>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</si>
  <si>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</si>
  <si>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</si>
  <si>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</si>
  <si>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</si>
  <si>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</si>
  <si>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</si>
  <si>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</si>
  <si>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</si>
  <si>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</si>
  <si>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</si>
  <si>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Приложение  № 8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</si>
  <si>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</si>
  <si>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</si>
  <si>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</si>
  <si>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</si>
  <si>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</si>
  <si>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</si>
  <si>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</si>
  <si>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</si>
  <si>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</si>
  <si>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</si>
  <si>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</si>
  <si>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</si>
  <si>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</si>
  <si>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</si>
  <si>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</si>
  <si>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</si>
  <si>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</si>
  <si>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</si>
  <si>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</si>
  <si>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</si>
  <si>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</si>
  <si>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</si>
  <si>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</si>
  <si>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</si>
  <si>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</si>
  <si>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Дебиторская задолженность, в т.ч.: </t>
  </si>
  <si>
    <t>Директор МУП "МПГЭС"</t>
  </si>
  <si>
    <r>
      <t>от «</t>
    </r>
    <r>
      <rPr>
        <u val="single"/>
        <sz val="12"/>
        <rFont val="Times New Roman"/>
        <family val="1"/>
      </rPr>
      <t>24</t>
    </r>
    <r>
      <rPr>
        <sz val="12"/>
        <rFont val="Times New Roman"/>
        <family val="1"/>
      </rPr>
      <t>»</t>
    </r>
    <r>
      <rPr>
        <u val="single"/>
        <sz val="12"/>
        <rFont val="Times New Roman"/>
        <family val="1"/>
      </rPr>
      <t xml:space="preserve"> марта </t>
    </r>
    <r>
      <rPr>
        <sz val="12"/>
        <rFont val="Times New Roman"/>
        <family val="1"/>
      </rPr>
      <t>2010 г. №</t>
    </r>
    <r>
      <rPr>
        <u val="single"/>
        <sz val="12"/>
        <rFont val="Times New Roman"/>
        <family val="1"/>
      </rPr>
      <t xml:space="preserve">  114  </t>
    </r>
  </si>
  <si>
    <t>Приложение  № 7.2</t>
  </si>
  <si>
    <t>Введено оформлено актами ввода в эксплуатацию
млн.рублей</t>
  </si>
  <si>
    <t>ТМГ-II 400/10/0,4</t>
  </si>
  <si>
    <t>2х400 кВА</t>
  </si>
  <si>
    <t>ААБ2л 3х120</t>
  </si>
  <si>
    <t>Отсутствие финансирования</t>
  </si>
  <si>
    <t>Изменение стоимости по результатам закупочных мероприятий</t>
  </si>
  <si>
    <t>Изменение стоимости ПСД и материалов по результатам закупки</t>
  </si>
  <si>
    <t>Е.В. Дюжечкин</t>
  </si>
  <si>
    <t>4 квартал 2011 год</t>
  </si>
  <si>
    <t>Финансовые показатели за отчетный период [_4_ квартал _2011_ года/ _2011_ год]</t>
  </si>
  <si>
    <t>Отчет о техническом состоянии объекта
(4 квартал 2011)</t>
  </si>
  <si>
    <t>«___»________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</si>
</sst>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"/>
    <numFmt numFmtId="178" formatCode="0.000"/>
    <numFmt numFmtId="179" formatCode="0.0"/>
    <numFmt numFmtId="180" formatCode="0.00000"/>
    <numFmt numFmtId="181" formatCode="_-* #,##0.0;\(#,##0.0\);_-* &quot;-&quot;??;_-@"/>
    <numFmt numFmtId="182" formatCode="_-* #,##0.00;\(#,##0.00\);_-* &quot;-&quot;??;_-@"/>
    <numFmt numFmtId="183" formatCode="_-* #,##0.000;\(#,##0.000\);_-* &quot;-&quot;??;_-@"/>
    <numFmt numFmtId="184" formatCode="_-* #,##0.0000;\(#,##0.0000\);_-* &quot;-&quot;??;_-@"/>
    <numFmt numFmtId="185" formatCode="0.000000"/>
    <numFmt numFmtId="186" formatCode="0.0000000"/>
    <numFmt numFmtId="187" formatCode="0.00000000"/>
    <numFmt numFmtId="188" formatCode="0.000000000"/>
    <numFmt numFmtId="189" formatCode="#,##0.00_р_."/>
  </numFmts>
  <fonts count="38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18" xfId="0" applyFont="1" applyBorder="1" applyAlignment="1">
      <alignment horizontal="center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6" fillId="0" borderId="0" xfId="0" applyFont="1" applyAlignment="1">
      <alignment/>
    </xf>
    <xf numFmtId="0" fontId="1" fillId="0" borderId="0" xfId="54" applyFont="1">
      <alignment/>
      <protection/>
    </xf>
    <xf numFmtId="169" fontId="1" fillId="0" borderId="21" xfId="54" applyNumberFormat="1" applyFont="1" applyBorder="1" applyAlignment="1">
      <alignment horizontal="center" vertical="center" wrapText="1"/>
      <protection/>
    </xf>
    <xf numFmtId="169" fontId="1" fillId="0" borderId="10" xfId="54" applyNumberFormat="1" applyFont="1" applyBorder="1" applyAlignment="1">
      <alignment horizontal="center" wrapText="1"/>
      <protection/>
    </xf>
    <xf numFmtId="169" fontId="1" fillId="20" borderId="10" xfId="54" applyNumberFormat="1" applyFont="1" applyFill="1" applyBorder="1" applyAlignment="1">
      <alignment horizontal="center" vertical="center" wrapText="1"/>
      <protection/>
    </xf>
    <xf numFmtId="169" fontId="1" fillId="20" borderId="10" xfId="54" applyNumberFormat="1" applyFont="1" applyFill="1" applyBorder="1" applyAlignment="1">
      <alignment horizontal="center" wrapText="1"/>
      <protection/>
    </xf>
    <xf numFmtId="169" fontId="28" fillId="2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Border="1" applyAlignment="1">
      <alignment wrapText="1"/>
      <protection/>
    </xf>
    <xf numFmtId="169" fontId="0" fillId="0" borderId="10" xfId="54" applyNumberFormat="1" applyFont="1" applyBorder="1" applyAlignment="1">
      <alignment horizontal="left" wrapText="1" indent="1"/>
      <protection/>
    </xf>
    <xf numFmtId="169" fontId="23" fillId="0" borderId="10" xfId="54" applyNumberFormat="1" applyFont="1" applyBorder="1" applyAlignment="1">
      <alignment horizontal="left" wrapText="1" indent="2"/>
      <protection/>
    </xf>
    <xf numFmtId="169" fontId="0" fillId="0" borderId="10" xfId="54" applyNumberFormat="1" applyFont="1" applyBorder="1">
      <alignment/>
      <protection/>
    </xf>
    <xf numFmtId="169" fontId="0" fillId="0" borderId="10" xfId="54" applyNumberFormat="1" applyFont="1" applyBorder="1" applyAlignment="1">
      <alignment vertical="center"/>
      <protection/>
    </xf>
    <xf numFmtId="169" fontId="29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3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169" fontId="28" fillId="20" borderId="10" xfId="54" applyNumberFormat="1" applyFont="1" applyFill="1" applyBorder="1" applyAlignment="1">
      <alignment horizontal="center" vertical="center" wrapText="1"/>
      <protection/>
    </xf>
    <xf numFmtId="178" fontId="0" fillId="0" borderId="10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0" fontId="0" fillId="0" borderId="11" xfId="0" applyFont="1" applyFill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183" fontId="0" fillId="0" borderId="10" xfId="54" applyNumberFormat="1" applyFont="1" applyBorder="1" applyAlignment="1">
      <alignment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2" fontId="36" fillId="0" borderId="35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178" fontId="1" fillId="0" borderId="42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/>
    </xf>
    <xf numFmtId="178" fontId="1" fillId="0" borderId="10" xfId="0" applyNumberFormat="1" applyFont="1" applyFill="1" applyBorder="1" applyAlignment="1">
      <alignment horizontal="left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0" fillId="0" borderId="43" xfId="0" applyNumberFormat="1" applyFont="1" applyBorder="1" applyAlignment="1">
      <alignment/>
    </xf>
    <xf numFmtId="178" fontId="0" fillId="0" borderId="42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0" fontId="27" fillId="0" borderId="10" xfId="54" applyFont="1" applyBorder="1" applyAlignment="1">
      <alignment horizontal="center"/>
      <protection/>
    </xf>
    <xf numFmtId="189" fontId="0" fillId="0" borderId="10" xfId="0" applyNumberFormat="1" applyFont="1" applyFill="1" applyBorder="1" applyAlignment="1">
      <alignment horizontal="left" vertical="center" wrapText="1"/>
    </xf>
    <xf numFmtId="178" fontId="0" fillId="0" borderId="12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 horizontal="left" vertical="center" wrapText="1"/>
    </xf>
    <xf numFmtId="187" fontId="0" fillId="0" borderId="10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2" fontId="36" fillId="0" borderId="35" xfId="0" applyNumberFormat="1" applyFont="1" applyBorder="1" applyAlignment="1">
      <alignment horizontal="right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0" xfId="54" applyFont="1" applyAlignment="1">
      <alignment horizontal="center"/>
      <protection/>
    </xf>
    <xf numFmtId="169" fontId="22" fillId="20" borderId="10" xfId="54" applyNumberFormat="1" applyFont="1" applyFill="1" applyBorder="1" applyAlignment="1">
      <alignment horizontal="center" wrapText="1"/>
      <protection/>
    </xf>
    <xf numFmtId="169" fontId="0" fillId="0" borderId="42" xfId="54" applyNumberFormat="1" applyFont="1" applyBorder="1" applyAlignment="1">
      <alignment horizontal="center" wrapText="1"/>
      <protection/>
    </xf>
    <xf numFmtId="169" fontId="0" fillId="0" borderId="43" xfId="54" applyNumberFormat="1" applyFont="1" applyBorder="1" applyAlignment="1">
      <alignment horizontal="center" wrapText="1"/>
      <protection/>
    </xf>
    <xf numFmtId="169" fontId="30" fillId="0" borderId="0" xfId="54" applyNumberFormat="1" applyFont="1" applyAlignment="1">
      <alignment horizontal="left" wrapText="1"/>
      <protection/>
    </xf>
    <xf numFmtId="169" fontId="0" fillId="0" borderId="10" xfId="54" applyNumberFormat="1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3" fillId="0" borderId="4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W63"/>
  <sheetViews>
    <sheetView tabSelected="1" zoomScale="75" zoomScaleNormal="75" zoomScalePageLayoutView="0" workbookViewId="0" topLeftCell="A1">
      <pane xSplit="1" topLeftCell="B1" activePane="topRight" state="frozen"/>
      <selection pane="topLeft" activeCell="A14" sqref="A14"/>
      <selection pane="topRight" activeCell="A10" sqref="A10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7.25390625" style="1" customWidth="1"/>
    <col min="9" max="9" width="8.00390625" style="1" customWidth="1"/>
    <col min="10" max="10" width="6.125" style="1" customWidth="1"/>
    <col min="11" max="11" width="9.50390625" style="1" customWidth="1"/>
    <col min="12" max="12" width="6.125" style="1" customWidth="1"/>
    <col min="13" max="13" width="6.375" style="1" customWidth="1"/>
    <col min="14" max="14" width="9.875" style="60" customWidth="1"/>
    <col min="15" max="15" width="13.25390625" style="60" bestFit="1" customWidth="1"/>
    <col min="16" max="16" width="9.875" style="60" customWidth="1"/>
    <col min="17" max="17" width="13.25390625" style="60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2" ht="15.75">
      <c r="W2" s="2" t="s">
        <v>61</v>
      </c>
    </row>
    <row r="3" ht="15.75">
      <c r="W3" s="2" t="s">
        <v>175</v>
      </c>
    </row>
    <row r="4" ht="15.75">
      <c r="W4" s="2" t="s">
        <v>212</v>
      </c>
    </row>
    <row r="5" ht="15.75">
      <c r="W5" s="2"/>
    </row>
    <row r="6" spans="1:23" ht="30.75" customHeight="1">
      <c r="A6" s="173" t="s">
        <v>62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ht="20.25">
      <c r="W7" s="133" t="s">
        <v>176</v>
      </c>
    </row>
    <row r="8" ht="18.75">
      <c r="W8" s="131" t="s">
        <v>211</v>
      </c>
    </row>
    <row r="9" ht="18.75">
      <c r="W9" s="131"/>
    </row>
    <row r="10" ht="18.75">
      <c r="W10" s="132" t="s">
        <v>221</v>
      </c>
    </row>
    <row r="11" spans="1:23" ht="18.75">
      <c r="A11" s="13"/>
      <c r="W11" s="131" t="s">
        <v>225</v>
      </c>
    </row>
    <row r="12" spans="1:23" ht="18.75">
      <c r="A12" s="13"/>
      <c r="W12" s="131" t="s">
        <v>177</v>
      </c>
    </row>
    <row r="13" ht="16.5" thickBot="1"/>
    <row r="14" spans="1:23" ht="72.75" customHeight="1">
      <c r="A14" s="175" t="s">
        <v>87</v>
      </c>
      <c r="B14" s="166" t="s">
        <v>108</v>
      </c>
      <c r="C14" s="166" t="s">
        <v>27</v>
      </c>
      <c r="D14" s="166" t="s">
        <v>179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 t="s">
        <v>201</v>
      </c>
      <c r="O14" s="166"/>
      <c r="P14" s="169" t="s">
        <v>214</v>
      </c>
      <c r="Q14" s="170"/>
      <c r="R14" s="166" t="s">
        <v>36</v>
      </c>
      <c r="S14" s="166" t="s">
        <v>153</v>
      </c>
      <c r="T14" s="166"/>
      <c r="U14" s="166"/>
      <c r="V14" s="166"/>
      <c r="W14" s="177" t="s">
        <v>89</v>
      </c>
    </row>
    <row r="15" spans="1:23" ht="31.5" customHeight="1">
      <c r="A15" s="176"/>
      <c r="B15" s="164"/>
      <c r="C15" s="164"/>
      <c r="D15" s="164" t="s">
        <v>90</v>
      </c>
      <c r="E15" s="164"/>
      <c r="F15" s="164" t="s">
        <v>91</v>
      </c>
      <c r="G15" s="164"/>
      <c r="H15" s="164" t="s">
        <v>92</v>
      </c>
      <c r="I15" s="164"/>
      <c r="J15" s="164" t="s">
        <v>93</v>
      </c>
      <c r="K15" s="164"/>
      <c r="L15" s="164" t="s">
        <v>94</v>
      </c>
      <c r="M15" s="164"/>
      <c r="N15" s="164"/>
      <c r="O15" s="164"/>
      <c r="P15" s="171"/>
      <c r="Q15" s="172"/>
      <c r="R15" s="164"/>
      <c r="S15" s="164" t="s">
        <v>129</v>
      </c>
      <c r="T15" s="164" t="s">
        <v>147</v>
      </c>
      <c r="U15" s="164" t="s">
        <v>145</v>
      </c>
      <c r="V15" s="164"/>
      <c r="W15" s="178"/>
    </row>
    <row r="16" spans="1:23" ht="81.75" customHeight="1">
      <c r="A16" s="176"/>
      <c r="B16" s="164"/>
      <c r="C16" s="164"/>
      <c r="D16" s="12" t="s">
        <v>157</v>
      </c>
      <c r="E16" s="12" t="s">
        <v>158</v>
      </c>
      <c r="F16" s="12" t="s">
        <v>95</v>
      </c>
      <c r="G16" s="12" t="s">
        <v>96</v>
      </c>
      <c r="H16" s="12" t="s">
        <v>95</v>
      </c>
      <c r="I16" s="12" t="s">
        <v>96</v>
      </c>
      <c r="J16" s="12" t="s">
        <v>95</v>
      </c>
      <c r="K16" s="12" t="s">
        <v>96</v>
      </c>
      <c r="L16" s="12" t="s">
        <v>95</v>
      </c>
      <c r="M16" s="12" t="s">
        <v>96</v>
      </c>
      <c r="N16" s="12" t="s">
        <v>90</v>
      </c>
      <c r="O16" s="12" t="s">
        <v>198</v>
      </c>
      <c r="P16" s="12" t="s">
        <v>90</v>
      </c>
      <c r="Q16" s="12" t="s">
        <v>200</v>
      </c>
      <c r="R16" s="164"/>
      <c r="S16" s="164"/>
      <c r="T16" s="164"/>
      <c r="U16" s="12" t="s">
        <v>144</v>
      </c>
      <c r="V16" s="12" t="s">
        <v>146</v>
      </c>
      <c r="W16" s="178"/>
    </row>
    <row r="17" spans="1:23" ht="15.75">
      <c r="A17" s="24"/>
      <c r="B17" s="23" t="s">
        <v>109</v>
      </c>
      <c r="C17" s="23"/>
      <c r="D17" s="126">
        <v>12.826</v>
      </c>
      <c r="E17" s="4">
        <f>E19</f>
        <v>6.70320202</v>
      </c>
      <c r="F17" s="4">
        <f aca="true" t="shared" si="0" ref="F17:V17">F19</f>
        <v>0</v>
      </c>
      <c r="G17" s="4">
        <f t="shared" si="0"/>
        <v>0</v>
      </c>
      <c r="H17" s="4">
        <f t="shared" si="0"/>
        <v>0.09000000000000001</v>
      </c>
      <c r="I17" s="128">
        <f t="shared" si="0"/>
        <v>0</v>
      </c>
      <c r="J17" s="4">
        <f t="shared" si="0"/>
        <v>6.438000000000001</v>
      </c>
      <c r="K17" s="118">
        <f>K19</f>
        <v>3.36783816</v>
      </c>
      <c r="L17" s="118">
        <f t="shared" si="0"/>
        <v>6.298</v>
      </c>
      <c r="M17" s="4">
        <f t="shared" si="0"/>
        <v>3.33536386</v>
      </c>
      <c r="N17" s="118">
        <f t="shared" si="0"/>
        <v>6.70320202</v>
      </c>
      <c r="O17" s="118">
        <f t="shared" si="0"/>
        <v>3.33536386</v>
      </c>
      <c r="P17" s="4">
        <f t="shared" si="0"/>
        <v>6.70320202</v>
      </c>
      <c r="Q17" s="4">
        <f t="shared" si="0"/>
        <v>3.33536386</v>
      </c>
      <c r="R17" s="118">
        <f>D17-E17</f>
        <v>6.1227979800000005</v>
      </c>
      <c r="S17" s="4">
        <f t="shared" si="0"/>
        <v>6.12279798</v>
      </c>
      <c r="T17" s="4">
        <f t="shared" si="0"/>
        <v>47.737392639950095</v>
      </c>
      <c r="U17" s="4">
        <f t="shared" si="0"/>
        <v>0</v>
      </c>
      <c r="V17" s="4">
        <f t="shared" si="0"/>
        <v>2.3027979800000002</v>
      </c>
      <c r="W17" s="5"/>
    </row>
    <row r="18" spans="1:23" ht="31.5">
      <c r="A18" s="24" t="s">
        <v>78</v>
      </c>
      <c r="B18" s="23" t="s">
        <v>152</v>
      </c>
      <c r="C18" s="23"/>
      <c r="D18" s="126"/>
      <c r="E18" s="23"/>
      <c r="F18" s="23"/>
      <c r="G18" s="23"/>
      <c r="H18" s="23"/>
      <c r="I18" s="23"/>
      <c r="J18" s="23"/>
      <c r="K18" s="23"/>
      <c r="L18" s="118"/>
      <c r="M18" s="4"/>
      <c r="N18" s="118"/>
      <c r="O18" s="118"/>
      <c r="P18" s="4"/>
      <c r="Q18" s="4"/>
      <c r="R18" s="118"/>
      <c r="S18" s="4"/>
      <c r="T18" s="4"/>
      <c r="U18" s="4"/>
      <c r="V18" s="4"/>
      <c r="W18" s="5"/>
    </row>
    <row r="19" spans="1:23" ht="31.5">
      <c r="A19" s="45" t="s">
        <v>79</v>
      </c>
      <c r="B19" s="23" t="s">
        <v>149</v>
      </c>
      <c r="C19" s="23"/>
      <c r="D19" s="126">
        <f>D20+D21+D22+D23</f>
        <v>12.826</v>
      </c>
      <c r="E19" s="23">
        <f>G19+I19+K19+M19</f>
        <v>6.70320202</v>
      </c>
      <c r="F19" s="23">
        <v>0</v>
      </c>
      <c r="G19" s="23">
        <v>0</v>
      </c>
      <c r="H19" s="23">
        <f aca="true" t="shared" si="1" ref="H19:M19">H20+H21+H22+H23</f>
        <v>0.09000000000000001</v>
      </c>
      <c r="I19" s="125">
        <f t="shared" si="1"/>
        <v>0</v>
      </c>
      <c r="J19" s="23">
        <f t="shared" si="1"/>
        <v>6.438000000000001</v>
      </c>
      <c r="K19" s="126">
        <f>K20+K21+K22+K23</f>
        <v>3.36783816</v>
      </c>
      <c r="L19" s="126">
        <f t="shared" si="1"/>
        <v>6.298</v>
      </c>
      <c r="M19" s="23">
        <f t="shared" si="1"/>
        <v>3.33536386</v>
      </c>
      <c r="N19" s="118">
        <f aca="true" t="shared" si="2" ref="N19:S19">N20+N21+N22+N23</f>
        <v>6.70320202</v>
      </c>
      <c r="O19" s="118">
        <f t="shared" si="2"/>
        <v>3.33536386</v>
      </c>
      <c r="P19" s="4">
        <f>P20+P21+P22+P23</f>
        <v>6.70320202</v>
      </c>
      <c r="Q19" s="4">
        <f t="shared" si="2"/>
        <v>3.33536386</v>
      </c>
      <c r="R19" s="118">
        <f>R20+R21+R22+R23</f>
        <v>6.12279798</v>
      </c>
      <c r="S19" s="118">
        <f t="shared" si="2"/>
        <v>6.12279798</v>
      </c>
      <c r="T19" s="4">
        <f>S19*100/D19</f>
        <v>47.737392639950095</v>
      </c>
      <c r="U19" s="4">
        <v>0</v>
      </c>
      <c r="V19" s="118">
        <f>V20+V21+V22</f>
        <v>2.3027979800000002</v>
      </c>
      <c r="W19" s="5"/>
    </row>
    <row r="20" spans="1:23" ht="63.75" customHeight="1">
      <c r="A20" s="15">
        <v>1</v>
      </c>
      <c r="B20" s="3" t="s">
        <v>29</v>
      </c>
      <c r="C20" s="3"/>
      <c r="D20" s="127">
        <f>F20+H20+J20+L20</f>
        <v>5.633</v>
      </c>
      <c r="E20" s="161">
        <f>G20+I20+K20+M20</f>
        <v>3.9551436499999997</v>
      </c>
      <c r="F20" s="3"/>
      <c r="G20" s="3"/>
      <c r="H20" s="158">
        <f>0.02</f>
        <v>0.02</v>
      </c>
      <c r="I20" s="3">
        <v>0</v>
      </c>
      <c r="J20" s="158">
        <f>5.613</f>
        <v>5.613</v>
      </c>
      <c r="K20" s="160">
        <f>(2186420+171647.67+5160.82+60813.52+216743.34+92581.43+340143.98)/1000000</f>
        <v>3.0735107599999996</v>
      </c>
      <c r="L20" s="4"/>
      <c r="M20" s="4">
        <v>0.88163289</v>
      </c>
      <c r="N20" s="118">
        <f>P20</f>
        <v>3.9551436499999997</v>
      </c>
      <c r="O20" s="118">
        <f>M20</f>
        <v>0.88163289</v>
      </c>
      <c r="P20" s="118">
        <f>Q20+K20</f>
        <v>3.9551436499999997</v>
      </c>
      <c r="Q20" s="118">
        <f>O20</f>
        <v>0.88163289</v>
      </c>
      <c r="R20" s="118">
        <f>D20-E20</f>
        <v>1.6778563500000003</v>
      </c>
      <c r="S20" s="118">
        <f>R20</f>
        <v>1.6778563500000003</v>
      </c>
      <c r="T20" s="4">
        <f>S20*100/D20</f>
        <v>29.786194745251205</v>
      </c>
      <c r="U20" s="4"/>
      <c r="V20" s="118">
        <f>S20</f>
        <v>1.6778563500000003</v>
      </c>
      <c r="W20" s="5" t="s">
        <v>220</v>
      </c>
    </row>
    <row r="21" spans="1:23" ht="64.5" customHeight="1">
      <c r="A21" s="15">
        <v>2</v>
      </c>
      <c r="B21" s="3" t="s">
        <v>30</v>
      </c>
      <c r="C21" s="3"/>
      <c r="D21" s="127">
        <f>F21+H21+J21+L21</f>
        <v>0.895</v>
      </c>
      <c r="E21" s="3">
        <f>G21+I21+K21+M21</f>
        <v>0.59341917</v>
      </c>
      <c r="F21" s="3"/>
      <c r="G21" s="3"/>
      <c r="H21" s="3">
        <f>0.07</f>
        <v>0.07</v>
      </c>
      <c r="I21" s="3">
        <v>0</v>
      </c>
      <c r="J21" s="3">
        <f>0.825</f>
        <v>0.825</v>
      </c>
      <c r="K21" s="127">
        <f>(106.2+294221.2)/1000000</f>
        <v>0.2943274</v>
      </c>
      <c r="L21" s="4"/>
      <c r="M21" s="4">
        <f>(40586.87+35000+21123.58+3098.72+34477.79+164257.97+546.84)/1000000</f>
        <v>0.29909177000000003</v>
      </c>
      <c r="N21" s="118">
        <f>P21</f>
        <v>0.59341917</v>
      </c>
      <c r="O21" s="118">
        <f>M21</f>
        <v>0.29909177000000003</v>
      </c>
      <c r="P21" s="118">
        <f>Q21+K21</f>
        <v>0.59341917</v>
      </c>
      <c r="Q21" s="118">
        <f>O21</f>
        <v>0.29909177000000003</v>
      </c>
      <c r="R21" s="118">
        <f>D21-E21</f>
        <v>0.30158083</v>
      </c>
      <c r="S21" s="118">
        <f>R21</f>
        <v>0.30158083</v>
      </c>
      <c r="T21" s="4">
        <f>S21*100/D21</f>
        <v>33.69618212290503</v>
      </c>
      <c r="U21" s="4"/>
      <c r="V21" s="118">
        <f>S21</f>
        <v>0.30158083</v>
      </c>
      <c r="W21" s="5" t="s">
        <v>220</v>
      </c>
    </row>
    <row r="22" spans="1:23" ht="59.25" customHeight="1">
      <c r="A22" s="15">
        <v>3</v>
      </c>
      <c r="B22" s="3" t="s">
        <v>31</v>
      </c>
      <c r="C22" s="3"/>
      <c r="D22" s="127">
        <f>F22+H22+J22+L22</f>
        <v>2.478</v>
      </c>
      <c r="E22" s="3">
        <f>G22+I22+K22+M22</f>
        <v>2.1546392</v>
      </c>
      <c r="F22" s="3"/>
      <c r="G22" s="3"/>
      <c r="H22" s="3"/>
      <c r="I22" s="3"/>
      <c r="J22" s="3"/>
      <c r="K22" s="3"/>
      <c r="L22" s="118">
        <f>2.478</f>
        <v>2.478</v>
      </c>
      <c r="M22" s="4">
        <v>2.1546392</v>
      </c>
      <c r="N22" s="118">
        <f>O22</f>
        <v>2.1546392</v>
      </c>
      <c r="O22" s="118">
        <f>M22</f>
        <v>2.1546392</v>
      </c>
      <c r="P22" s="118">
        <f>Q22</f>
        <v>2.1546392</v>
      </c>
      <c r="Q22" s="118">
        <f>O22</f>
        <v>2.1546392</v>
      </c>
      <c r="R22" s="118">
        <f>D22-E22</f>
        <v>0.3233608000000001</v>
      </c>
      <c r="S22" s="118">
        <f>R22</f>
        <v>0.3233608000000001</v>
      </c>
      <c r="T22" s="4">
        <f>S22*100/D22</f>
        <v>13.049265536723167</v>
      </c>
      <c r="U22" s="4"/>
      <c r="V22" s="118">
        <f>S22</f>
        <v>0.3233608000000001</v>
      </c>
      <c r="W22" s="5" t="s">
        <v>219</v>
      </c>
    </row>
    <row r="23" spans="1:23" ht="73.5" customHeight="1">
      <c r="A23" s="15">
        <v>4</v>
      </c>
      <c r="B23" s="3" t="s">
        <v>32</v>
      </c>
      <c r="C23" s="3"/>
      <c r="D23" s="127">
        <f>F23+H23+J23+L23</f>
        <v>3.82</v>
      </c>
      <c r="E23" s="3"/>
      <c r="F23" s="3"/>
      <c r="G23" s="3"/>
      <c r="H23" s="3"/>
      <c r="I23" s="3"/>
      <c r="J23" s="3"/>
      <c r="K23" s="3"/>
      <c r="L23" s="118">
        <f>3.82</f>
        <v>3.82</v>
      </c>
      <c r="M23" s="4"/>
      <c r="N23" s="4"/>
      <c r="O23" s="4"/>
      <c r="P23" s="4"/>
      <c r="Q23" s="4"/>
      <c r="R23" s="118">
        <f>D23-E23</f>
        <v>3.82</v>
      </c>
      <c r="S23" s="118">
        <f>R23</f>
        <v>3.82</v>
      </c>
      <c r="T23" s="4">
        <f>S23*100/D23</f>
        <v>100</v>
      </c>
      <c r="U23" s="4"/>
      <c r="V23" s="4"/>
      <c r="W23" s="5" t="s">
        <v>218</v>
      </c>
    </row>
    <row r="24" spans="1:23" ht="31.5" hidden="1">
      <c r="A24" s="24" t="s">
        <v>80</v>
      </c>
      <c r="B24" s="23" t="s">
        <v>160</v>
      </c>
      <c r="C24" s="23"/>
      <c r="D24" s="3"/>
      <c r="E24" s="3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15.75" hidden="1">
      <c r="A25" s="15">
        <v>1</v>
      </c>
      <c r="B25" s="3" t="s">
        <v>110</v>
      </c>
      <c r="C25" s="3"/>
      <c r="D25" s="3"/>
      <c r="E25" s="3"/>
      <c r="F25" s="3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15.75" hidden="1">
      <c r="A26" s="15">
        <v>2</v>
      </c>
      <c r="B26" s="3" t="s">
        <v>112</v>
      </c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15.75" hidden="1">
      <c r="A27" s="15" t="s">
        <v>111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31.5" hidden="1">
      <c r="A28" s="24" t="s">
        <v>86</v>
      </c>
      <c r="B28" s="23" t="s">
        <v>150</v>
      </c>
      <c r="C28" s="23"/>
      <c r="D28" s="3"/>
      <c r="E28" s="3"/>
      <c r="F28" s="3"/>
      <c r="G28" s="3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.75" hidden="1">
      <c r="A29" s="15">
        <v>1</v>
      </c>
      <c r="B29" s="3" t="s">
        <v>110</v>
      </c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15.75" hidden="1">
      <c r="A30" s="15">
        <v>2</v>
      </c>
      <c r="B30" s="3" t="s">
        <v>112</v>
      </c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15.75" hidden="1">
      <c r="A31" s="15" t="s">
        <v>111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47.25" hidden="1">
      <c r="A32" s="24" t="s">
        <v>103</v>
      </c>
      <c r="B32" s="23" t="s">
        <v>151</v>
      </c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15.75" hidden="1">
      <c r="A33" s="15">
        <v>1</v>
      </c>
      <c r="B33" s="3" t="s">
        <v>110</v>
      </c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5.75" hidden="1">
      <c r="A34" s="15">
        <v>2</v>
      </c>
      <c r="B34" s="3" t="s">
        <v>112</v>
      </c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.75" hidden="1">
      <c r="A35" s="15" t="s">
        <v>111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5.75" hidden="1">
      <c r="A36" s="24" t="s">
        <v>81</v>
      </c>
      <c r="B36" s="23" t="s">
        <v>121</v>
      </c>
      <c r="C36" s="23"/>
      <c r="D36" s="23"/>
      <c r="E36" s="23"/>
      <c r="F36" s="23"/>
      <c r="G36" s="23"/>
      <c r="H36" s="23"/>
      <c r="I36" s="23"/>
      <c r="J36" s="23"/>
      <c r="K36" s="2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31.5" hidden="1">
      <c r="A37" s="45" t="s">
        <v>82</v>
      </c>
      <c r="B37" s="23" t="s">
        <v>149</v>
      </c>
      <c r="C37" s="23"/>
      <c r="D37" s="23"/>
      <c r="E37" s="23"/>
      <c r="F37" s="23"/>
      <c r="G37" s="23"/>
      <c r="H37" s="23"/>
      <c r="I37" s="23"/>
      <c r="J37" s="23"/>
      <c r="K37" s="2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15.75" hidden="1">
      <c r="A38" s="15">
        <v>1</v>
      </c>
      <c r="B38" s="3" t="s">
        <v>110</v>
      </c>
      <c r="C38" s="23"/>
      <c r="D38" s="23"/>
      <c r="E38" s="23"/>
      <c r="F38" s="23"/>
      <c r="G38" s="23"/>
      <c r="H38" s="23"/>
      <c r="I38" s="23"/>
      <c r="J38" s="23"/>
      <c r="K38" s="2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15.75" hidden="1">
      <c r="A39" s="15">
        <v>2</v>
      </c>
      <c r="B39" s="3" t="s">
        <v>112</v>
      </c>
      <c r="C39" s="23"/>
      <c r="D39" s="23"/>
      <c r="E39" s="23"/>
      <c r="F39" s="23"/>
      <c r="G39" s="23"/>
      <c r="H39" s="23"/>
      <c r="I39" s="23"/>
      <c r="J39" s="23"/>
      <c r="K39" s="2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ht="15.75" hidden="1">
      <c r="A40" s="15" t="s">
        <v>111</v>
      </c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ht="15.75" hidden="1">
      <c r="A41" s="45" t="s">
        <v>83</v>
      </c>
      <c r="B41" s="61" t="s">
        <v>178</v>
      </c>
      <c r="C41" s="23"/>
      <c r="D41" s="23"/>
      <c r="E41" s="23"/>
      <c r="F41" s="23"/>
      <c r="G41" s="23"/>
      <c r="H41" s="23"/>
      <c r="I41" s="23"/>
      <c r="J41" s="23"/>
      <c r="K41" s="2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ht="15.75" hidden="1">
      <c r="A42" s="15">
        <v>1</v>
      </c>
      <c r="B42" s="3" t="s">
        <v>110</v>
      </c>
      <c r="C42" s="23"/>
      <c r="D42" s="23"/>
      <c r="E42" s="23"/>
      <c r="F42" s="23"/>
      <c r="G42" s="23"/>
      <c r="H42" s="23"/>
      <c r="I42" s="23"/>
      <c r="J42" s="23"/>
      <c r="K42" s="2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ht="15.75" hidden="1">
      <c r="A43" s="15"/>
      <c r="B43" s="3" t="s">
        <v>156</v>
      </c>
      <c r="C43" s="23"/>
      <c r="D43" s="23"/>
      <c r="E43" s="23"/>
      <c r="F43" s="23"/>
      <c r="G43" s="23"/>
      <c r="H43" s="23"/>
      <c r="I43" s="23"/>
      <c r="J43" s="23"/>
      <c r="K43" s="2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ht="15.75" hidden="1">
      <c r="A44" s="15">
        <v>2</v>
      </c>
      <c r="B44" s="3" t="s">
        <v>112</v>
      </c>
      <c r="C44" s="23"/>
      <c r="D44" s="23"/>
      <c r="E44" s="23"/>
      <c r="F44" s="23"/>
      <c r="G44" s="23"/>
      <c r="H44" s="23"/>
      <c r="I44" s="23"/>
      <c r="J44" s="23"/>
      <c r="K44" s="2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ht="15.75" hidden="1">
      <c r="A45" s="15"/>
      <c r="B45" s="3" t="s">
        <v>156</v>
      </c>
      <c r="C45" s="3"/>
      <c r="D45" s="3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  <row r="46" spans="1:23" ht="15.75" hidden="1">
      <c r="A46" s="15" t="s">
        <v>111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3" ht="15.75" customHeight="1" hidden="1">
      <c r="A47" s="167" t="s">
        <v>130</v>
      </c>
      <c r="B47" s="168"/>
      <c r="C47" s="3"/>
      <c r="D47" s="3"/>
      <c r="E47" s="3"/>
      <c r="F47" s="3"/>
      <c r="G47" s="3"/>
      <c r="H47" s="3"/>
      <c r="I47" s="3"/>
      <c r="J47" s="3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" ht="31.5" hidden="1">
      <c r="A48" s="24"/>
      <c r="B48" s="23" t="s">
        <v>148</v>
      </c>
      <c r="C48" s="23"/>
      <c r="D48" s="3"/>
      <c r="E48" s="3"/>
      <c r="F48" s="3"/>
      <c r="G48" s="3"/>
      <c r="H48" s="3"/>
      <c r="I48" s="3"/>
      <c r="J48" s="3"/>
      <c r="K48" s="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5.75" hidden="1">
      <c r="A49" s="15">
        <v>1</v>
      </c>
      <c r="B49" s="3" t="s">
        <v>110</v>
      </c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15.75" hidden="1">
      <c r="A50" s="15">
        <v>2</v>
      </c>
      <c r="B50" s="3" t="s">
        <v>112</v>
      </c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ht="16.5" hidden="1" thickBot="1">
      <c r="A51" s="35" t="s">
        <v>111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7"/>
    </row>
    <row r="52" spans="1:23" ht="15.75">
      <c r="A52" s="33"/>
      <c r="B52" s="3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5.75">
      <c r="A53" s="33"/>
      <c r="B53" s="34" t="s">
        <v>180</v>
      </c>
      <c r="C53" s="3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162"/>
      <c r="S53" s="33"/>
      <c r="T53" s="33"/>
      <c r="U53" s="33"/>
      <c r="V53" s="33"/>
      <c r="W53" s="33"/>
    </row>
    <row r="54" spans="1:23" ht="15.75" customHeight="1">
      <c r="A54" s="33"/>
      <c r="B54" s="165" t="s">
        <v>181</v>
      </c>
      <c r="C54" s="165"/>
      <c r="D54" s="165"/>
      <c r="E54" s="165"/>
      <c r="F54" s="165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5.75">
      <c r="A55" s="25"/>
      <c r="B55" s="1" t="s">
        <v>182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5.75">
      <c r="A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ht="15.75" customHeight="1">
      <c r="A57" s="25"/>
      <c r="B57" s="163" t="s">
        <v>183</v>
      </c>
      <c r="C57" s="163"/>
      <c r="D57" s="163"/>
      <c r="E57" s="163"/>
      <c r="F57" s="163"/>
      <c r="G57" s="163"/>
      <c r="H57" s="16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ht="15.75">
      <c r="A58" s="25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ht="15.75">
      <c r="A60" s="11"/>
    </row>
    <row r="61" spans="1:9" ht="15.75">
      <c r="A61" s="17"/>
      <c r="C61" s="18"/>
      <c r="G61" s="19"/>
      <c r="H61" s="19"/>
      <c r="I61" s="19"/>
    </row>
    <row r="62" spans="4:23" ht="15.75">
      <c r="D62" s="21"/>
      <c r="G62" s="22"/>
      <c r="I62" s="20"/>
      <c r="J62" s="20"/>
      <c r="K62" s="20"/>
      <c r="M62" s="27"/>
      <c r="N62" s="66"/>
      <c r="O62" s="66"/>
      <c r="P62" s="66"/>
      <c r="Q62" s="66"/>
      <c r="R62" s="27"/>
      <c r="S62" s="27"/>
      <c r="T62" s="27"/>
      <c r="U62" s="27"/>
      <c r="V62" s="27"/>
      <c r="W62" s="27"/>
    </row>
    <row r="63" spans="1:9" ht="15.75">
      <c r="A63" s="14"/>
      <c r="D63" s="13"/>
      <c r="I63" s="13"/>
    </row>
  </sheetData>
  <sheetProtection/>
  <mergeCells count="21">
    <mergeCell ref="S15:S16"/>
    <mergeCell ref="N14:O15"/>
    <mergeCell ref="A6:W6"/>
    <mergeCell ref="A14:A16"/>
    <mergeCell ref="B14:B16"/>
    <mergeCell ref="C14:C16"/>
    <mergeCell ref="D14:M14"/>
    <mergeCell ref="U15:V15"/>
    <mergeCell ref="W14:W16"/>
    <mergeCell ref="T15:T16"/>
    <mergeCell ref="L15:M15"/>
    <mergeCell ref="B57:H57"/>
    <mergeCell ref="D15:E15"/>
    <mergeCell ref="F15:G15"/>
    <mergeCell ref="H15:I15"/>
    <mergeCell ref="B54:F54"/>
    <mergeCell ref="S14:V14"/>
    <mergeCell ref="A47:B47"/>
    <mergeCell ref="J15:K15"/>
    <mergeCell ref="P14:Q15"/>
    <mergeCell ref="R14:R16"/>
  </mergeCells>
  <printOptions/>
  <pageMargins left="0.31" right="0.17" top="0.54" bottom="0.56" header="0.8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J61"/>
  <sheetViews>
    <sheetView zoomScale="70" zoomScaleNormal="70" zoomScalePageLayoutView="0" workbookViewId="0" topLeftCell="A1">
      <selection activeCell="A9" sqref="A9"/>
    </sheetView>
  </sheetViews>
  <sheetFormatPr defaultColWidth="9.00390625" defaultRowHeight="15.75"/>
  <cols>
    <col min="1" max="1" width="6.75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5.75390625" style="14" customWidth="1"/>
    <col min="6" max="6" width="10.50390625" style="14" customWidth="1"/>
    <col min="7" max="7" width="7.50390625" style="14" customWidth="1"/>
    <col min="8" max="8" width="6.375" style="1" customWidth="1"/>
    <col min="9" max="9" width="6.50390625" style="1" customWidth="1"/>
    <col min="10" max="10" width="6.375" style="1" customWidth="1"/>
    <col min="11" max="11" width="7.875" style="1" customWidth="1"/>
    <col min="12" max="13" width="7.75390625" style="1" customWidth="1"/>
    <col min="14" max="15" width="6.50390625" style="1" customWidth="1"/>
    <col min="16" max="16" width="9.1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7.50390625" style="1" customWidth="1"/>
    <col min="24" max="24" width="9.00390625" style="1" customWidth="1"/>
    <col min="25" max="25" width="8.625" style="1" customWidth="1"/>
    <col min="26" max="26" width="8.75390625" style="1" customWidth="1"/>
    <col min="27" max="27" width="7.75390625" style="1" customWidth="1"/>
    <col min="28" max="28" width="7.125" style="1" customWidth="1"/>
    <col min="29" max="29" width="8.125" style="1" customWidth="1"/>
    <col min="30" max="31" width="7.375" style="1" customWidth="1"/>
    <col min="32" max="32" width="8.125" style="1" customWidth="1"/>
    <col min="33" max="33" width="5.875" style="1" customWidth="1"/>
    <col min="34" max="34" width="7.125" style="1" customWidth="1"/>
    <col min="35" max="35" width="8.125" style="1" customWidth="1"/>
    <col min="36" max="36" width="10.00390625" style="1" customWidth="1"/>
    <col min="37" max="16384" width="9.00390625" style="1" customWidth="1"/>
  </cols>
  <sheetData>
    <row r="1" ht="15.75">
      <c r="AJ1" s="2" t="s">
        <v>213</v>
      </c>
    </row>
    <row r="2" ht="15.75">
      <c r="AJ2" s="2" t="s">
        <v>175</v>
      </c>
    </row>
    <row r="3" ht="15.75">
      <c r="AJ3" s="2" t="s">
        <v>212</v>
      </c>
    </row>
    <row r="4" ht="15.75">
      <c r="AI4" s="2"/>
    </row>
    <row r="6" spans="1:36" ht="33" customHeight="1">
      <c r="A6" s="173" t="s">
        <v>72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1:36" ht="15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33:36" ht="20.25">
      <c r="AG8" s="130"/>
      <c r="AH8" s="130"/>
      <c r="AI8" s="130"/>
      <c r="AJ8" s="133" t="s">
        <v>176</v>
      </c>
    </row>
    <row r="9" spans="33:36" ht="18.75">
      <c r="AG9" s="130"/>
      <c r="AH9" s="130"/>
      <c r="AI9" s="130"/>
      <c r="AJ9" s="131" t="s">
        <v>211</v>
      </c>
    </row>
    <row r="10" spans="33:36" ht="18.75">
      <c r="AG10" s="130"/>
      <c r="AH10" s="130"/>
      <c r="AI10" s="130"/>
      <c r="AJ10" s="131"/>
    </row>
    <row r="11" spans="33:36" ht="18.75">
      <c r="AG11" s="189" t="s">
        <v>221</v>
      </c>
      <c r="AH11" s="189"/>
      <c r="AI11" s="189"/>
      <c r="AJ11" s="189"/>
    </row>
    <row r="12" spans="33:36" ht="18.75">
      <c r="AG12" s="130"/>
      <c r="AH12" s="130"/>
      <c r="AI12" s="130"/>
      <c r="AJ12" s="131" t="s">
        <v>225</v>
      </c>
    </row>
    <row r="13" spans="33:36" ht="18.75">
      <c r="AG13" s="130"/>
      <c r="AH13" s="130"/>
      <c r="AI13" s="130"/>
      <c r="AJ13" s="131" t="s">
        <v>177</v>
      </c>
    </row>
    <row r="14" ht="16.5" thickBot="1"/>
    <row r="15" spans="1:36" ht="22.5" customHeight="1">
      <c r="A15" s="181" t="s">
        <v>87</v>
      </c>
      <c r="B15" s="183" t="s">
        <v>37</v>
      </c>
      <c r="C15" s="183" t="s">
        <v>56</v>
      </c>
      <c r="D15" s="183"/>
      <c r="E15" s="183"/>
      <c r="F15" s="183"/>
      <c r="G15" s="192"/>
      <c r="H15" s="181" t="s">
        <v>57</v>
      </c>
      <c r="I15" s="183"/>
      <c r="J15" s="183"/>
      <c r="K15" s="183"/>
      <c r="L15" s="194"/>
      <c r="M15" s="190" t="s">
        <v>58</v>
      </c>
      <c r="N15" s="183"/>
      <c r="O15" s="183"/>
      <c r="P15" s="183"/>
      <c r="Q15" s="183"/>
      <c r="R15" s="183" t="s">
        <v>59</v>
      </c>
      <c r="S15" s="183"/>
      <c r="T15" s="183"/>
      <c r="U15" s="183"/>
      <c r="V15" s="183"/>
      <c r="W15" s="187" t="s">
        <v>38</v>
      </c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8"/>
    </row>
    <row r="16" spans="1:36" ht="27.75" customHeight="1">
      <c r="A16" s="182"/>
      <c r="B16" s="184"/>
      <c r="C16" s="184"/>
      <c r="D16" s="184"/>
      <c r="E16" s="184"/>
      <c r="F16" s="184"/>
      <c r="G16" s="193"/>
      <c r="H16" s="182"/>
      <c r="I16" s="184"/>
      <c r="J16" s="184"/>
      <c r="K16" s="184"/>
      <c r="L16" s="195"/>
      <c r="M16" s="191"/>
      <c r="N16" s="184"/>
      <c r="O16" s="184"/>
      <c r="P16" s="184"/>
      <c r="Q16" s="184"/>
      <c r="R16" s="184"/>
      <c r="S16" s="184"/>
      <c r="T16" s="184"/>
      <c r="U16" s="184"/>
      <c r="V16" s="184"/>
      <c r="W16" s="184" t="s">
        <v>66</v>
      </c>
      <c r="X16" s="184"/>
      <c r="Y16" s="184"/>
      <c r="Z16" s="184"/>
      <c r="AA16" s="179" t="s">
        <v>39</v>
      </c>
      <c r="AB16" s="179"/>
      <c r="AC16" s="179"/>
      <c r="AD16" s="179"/>
      <c r="AE16" s="179" t="s">
        <v>40</v>
      </c>
      <c r="AF16" s="179"/>
      <c r="AG16" s="179"/>
      <c r="AH16" s="179"/>
      <c r="AI16" s="179"/>
      <c r="AJ16" s="185" t="s">
        <v>68</v>
      </c>
    </row>
    <row r="17" spans="1:36" ht="79.5" customHeight="1">
      <c r="A17" s="24"/>
      <c r="B17" s="23" t="s">
        <v>109</v>
      </c>
      <c r="C17" s="4" t="s">
        <v>49</v>
      </c>
      <c r="D17" s="4" t="s">
        <v>50</v>
      </c>
      <c r="E17" s="4" t="s">
        <v>51</v>
      </c>
      <c r="F17" s="4" t="s">
        <v>52</v>
      </c>
      <c r="G17" s="143" t="s">
        <v>53</v>
      </c>
      <c r="H17" s="15" t="s">
        <v>49</v>
      </c>
      <c r="I17" s="4" t="s">
        <v>50</v>
      </c>
      <c r="J17" s="4" t="s">
        <v>51</v>
      </c>
      <c r="K17" s="4" t="s">
        <v>52</v>
      </c>
      <c r="L17" s="5" t="s">
        <v>53</v>
      </c>
      <c r="M17" s="145" t="s">
        <v>49</v>
      </c>
      <c r="N17" s="4" t="s">
        <v>50</v>
      </c>
      <c r="O17" s="4" t="s">
        <v>51</v>
      </c>
      <c r="P17" s="4" t="s">
        <v>52</v>
      </c>
      <c r="Q17" s="4" t="s">
        <v>53</v>
      </c>
      <c r="R17" s="4" t="s">
        <v>49</v>
      </c>
      <c r="S17" s="4" t="s">
        <v>50</v>
      </c>
      <c r="T17" s="4" t="s">
        <v>51</v>
      </c>
      <c r="U17" s="4" t="s">
        <v>52</v>
      </c>
      <c r="V17" s="4" t="s">
        <v>53</v>
      </c>
      <c r="W17" s="94" t="s">
        <v>41</v>
      </c>
      <c r="X17" s="98" t="s">
        <v>69</v>
      </c>
      <c r="Y17" s="4" t="s">
        <v>67</v>
      </c>
      <c r="Z17" s="4" t="s">
        <v>71</v>
      </c>
      <c r="AA17" s="95" t="s">
        <v>41</v>
      </c>
      <c r="AB17" s="96" t="s">
        <v>42</v>
      </c>
      <c r="AC17" s="96" t="s">
        <v>43</v>
      </c>
      <c r="AD17" s="96" t="s">
        <v>44</v>
      </c>
      <c r="AE17" s="95" t="s">
        <v>45</v>
      </c>
      <c r="AF17" s="96" t="s">
        <v>42</v>
      </c>
      <c r="AG17" s="97" t="s">
        <v>46</v>
      </c>
      <c r="AH17" s="97" t="s">
        <v>47</v>
      </c>
      <c r="AI17" s="96" t="s">
        <v>48</v>
      </c>
      <c r="AJ17" s="186"/>
    </row>
    <row r="18" spans="1:36" ht="31.5">
      <c r="A18" s="24">
        <v>1</v>
      </c>
      <c r="B18" s="23" t="s">
        <v>152</v>
      </c>
      <c r="C18" s="126"/>
      <c r="D18" s="126"/>
      <c r="E18" s="126"/>
      <c r="F18" s="126"/>
      <c r="G18" s="144"/>
      <c r="H18" s="147"/>
      <c r="I18" s="55"/>
      <c r="J18" s="55"/>
      <c r="K18" s="55"/>
      <c r="L18" s="56"/>
      <c r="M18" s="146"/>
      <c r="N18" s="55"/>
      <c r="O18" s="55"/>
      <c r="P18" s="55"/>
      <c r="Q18" s="55"/>
      <c r="R18" s="55"/>
      <c r="S18" s="55"/>
      <c r="T18" s="55"/>
      <c r="U18" s="55"/>
      <c r="V18" s="5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00"/>
    </row>
    <row r="19" spans="1:36" ht="31.5">
      <c r="A19" s="45" t="s">
        <v>79</v>
      </c>
      <c r="B19" s="23" t="s">
        <v>149</v>
      </c>
      <c r="C19" s="148">
        <f aca="true" t="shared" si="0" ref="C19:H19">C20+C21+C22+C23</f>
        <v>12.82622518</v>
      </c>
      <c r="D19" s="126">
        <f t="shared" si="0"/>
        <v>0.09000000000000001</v>
      </c>
      <c r="E19" s="126">
        <f t="shared" si="0"/>
        <v>1.4658096899999995</v>
      </c>
      <c r="F19" s="126">
        <f t="shared" si="0"/>
        <v>9.32706758</v>
      </c>
      <c r="G19" s="144">
        <f>G20+G21+G22+G23</f>
        <v>1.94334791</v>
      </c>
      <c r="H19" s="149">
        <f t="shared" si="0"/>
        <v>6.70320202</v>
      </c>
      <c r="I19" s="126">
        <f aca="true" t="shared" si="1" ref="I19:Q19">I20+I21+I22+I23</f>
        <v>0.20454867</v>
      </c>
      <c r="J19" s="126">
        <f t="shared" si="1"/>
        <v>1.86350473</v>
      </c>
      <c r="K19" s="126">
        <f t="shared" si="1"/>
        <v>4.6291377</v>
      </c>
      <c r="L19" s="150">
        <f t="shared" si="1"/>
        <v>0.00601092</v>
      </c>
      <c r="M19" s="151">
        <f t="shared" si="1"/>
        <v>6.12302316</v>
      </c>
      <c r="N19" s="129">
        <f t="shared" si="1"/>
        <v>-0.11454866999999999</v>
      </c>
      <c r="O19" s="129">
        <f t="shared" si="1"/>
        <v>-0.39769504000000055</v>
      </c>
      <c r="P19" s="129">
        <f t="shared" si="1"/>
        <v>4.69792988</v>
      </c>
      <c r="Q19" s="129">
        <f t="shared" si="1"/>
        <v>1.93733699</v>
      </c>
      <c r="R19" s="129">
        <f>S19+T19+U19+V19</f>
        <v>6.7030109200000005</v>
      </c>
      <c r="S19" s="129">
        <f>S20+S21+S22+S23</f>
        <v>0.20400000000000001</v>
      </c>
      <c r="T19" s="129">
        <f>T20+T21+T22+T23</f>
        <v>1.864</v>
      </c>
      <c r="U19" s="129">
        <f>U20+U21+U22+U23</f>
        <v>4.6290000000000004</v>
      </c>
      <c r="V19" s="129">
        <f>V20+V21+V22+V23</f>
        <v>0.00601092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00"/>
    </row>
    <row r="20" spans="1:36" ht="61.5" customHeight="1">
      <c r="A20" s="15">
        <v>1</v>
      </c>
      <c r="B20" s="3" t="str">
        <f>'приложение 7.1'!B20</f>
        <v>Проектирование и строительство ТП 5-3 (новая) 2х400кВА (взамен морально и физически устаревшей существующей ТП 5-4)</v>
      </c>
      <c r="C20" s="129">
        <f>D20+E20+F20+G20</f>
        <v>5.63327485</v>
      </c>
      <c r="D20" s="129">
        <v>0.02</v>
      </c>
      <c r="E20" s="129">
        <f>5613274.85/1000000-F20-G20</f>
        <v>0.4872034199999995</v>
      </c>
      <c r="F20" s="129">
        <f>(2913235+1127760.6+228813.56)/1000000</f>
        <v>4.26980916</v>
      </c>
      <c r="G20" s="152">
        <f>856262.27/1000000</f>
        <v>0.85626227</v>
      </c>
      <c r="H20" s="159">
        <f>I20+J20+K20+L20</f>
        <v>3.9551436499999997</v>
      </c>
      <c r="I20" s="129">
        <f>(62235+32249.01)/1000000</f>
        <v>0.09448401</v>
      </c>
      <c r="J20" s="129">
        <f>(965707.97+196168.85+216743.34+11782.17+18280.91)/1000000</f>
        <v>1.40868324</v>
      </c>
      <c r="K20" s="129">
        <f>(2186420+179205.89+80339.59)/1000000</f>
        <v>2.44596548</v>
      </c>
      <c r="L20" s="153">
        <f>6010.92/1000000</f>
        <v>0.00601092</v>
      </c>
      <c r="M20" s="151">
        <f>N20+O20+P20+Q20</f>
        <v>1.6781312</v>
      </c>
      <c r="N20" s="129">
        <f aca="true" t="shared" si="2" ref="N20:Q23">D20-I20</f>
        <v>-0.07448400999999999</v>
      </c>
      <c r="O20" s="129">
        <f t="shared" si="2"/>
        <v>-0.9214798200000005</v>
      </c>
      <c r="P20" s="129">
        <f t="shared" si="2"/>
        <v>1.8238436800000004</v>
      </c>
      <c r="Q20" s="129">
        <f>G20-L20</f>
        <v>0.85025135</v>
      </c>
      <c r="R20" s="129">
        <f>S20+T20+U20+V20</f>
        <v>3.9550109200000003</v>
      </c>
      <c r="S20" s="129">
        <v>0.094</v>
      </c>
      <c r="T20" s="129">
        <v>1.409</v>
      </c>
      <c r="U20" s="129">
        <v>2.446</v>
      </c>
      <c r="V20" s="129">
        <v>0.00601092</v>
      </c>
      <c r="W20" s="99"/>
      <c r="X20" s="99"/>
      <c r="Y20" s="99"/>
      <c r="Z20" s="99"/>
      <c r="AA20" s="134">
        <v>2011</v>
      </c>
      <c r="AB20" s="134">
        <v>20</v>
      </c>
      <c r="AC20" s="134" t="s">
        <v>215</v>
      </c>
      <c r="AD20" s="134" t="s">
        <v>216</v>
      </c>
      <c r="AE20" s="134"/>
      <c r="AF20" s="134"/>
      <c r="AG20" s="134"/>
      <c r="AH20" s="134"/>
      <c r="AI20" s="134"/>
      <c r="AJ20" s="135"/>
    </row>
    <row r="21" spans="1:36" ht="77.25" customHeight="1">
      <c r="A21" s="15">
        <v>2</v>
      </c>
      <c r="B21" s="3" t="str">
        <f>'приложение 7.1'!B21</f>
        <v>Проектирование замены ВЛ-10 кВ на КЛ-10кВ. Демонтаж ВЛ-10кВ от ТП 6-5 до ТП 5-4, монтаж КЛ-10кВ от РП-4 до ТП 5-3 (новая) и от ТП 6-3 до ТП 5-3 (новая)</v>
      </c>
      <c r="C21" s="129">
        <f>D21+E21+F21+G21</f>
        <v>0.8945156700000001</v>
      </c>
      <c r="D21" s="129">
        <v>0.07</v>
      </c>
      <c r="E21" s="129">
        <f>824515.67/1000000-F21-G21</f>
        <v>0.23437109000000006</v>
      </c>
      <c r="F21" s="129">
        <f>(376651.56+87673.68)/1000000</f>
        <v>0.46432524</v>
      </c>
      <c r="G21" s="152">
        <f>125819.34/1000000</f>
        <v>0.12581934</v>
      </c>
      <c r="H21" s="159">
        <f>I21+J21+K21+L21</f>
        <v>0.59341917</v>
      </c>
      <c r="I21" s="129">
        <f>(40586.87+35000+34477.79)/1000000</f>
        <v>0.11006466000000001</v>
      </c>
      <c r="J21" s="129">
        <f>(21123.58+3098.72+546.84+164257.97)/1000000</f>
        <v>0.18902711000000003</v>
      </c>
      <c r="K21" s="129">
        <f>(106.2+294221.2)/1000000</f>
        <v>0.2943274</v>
      </c>
      <c r="L21" s="153"/>
      <c r="M21" s="151">
        <f>N21+O21+P21+Q21</f>
        <v>0.3010965</v>
      </c>
      <c r="N21" s="129">
        <f t="shared" si="2"/>
        <v>-0.04006466</v>
      </c>
      <c r="O21" s="129">
        <f t="shared" si="2"/>
        <v>0.045343980000000034</v>
      </c>
      <c r="P21" s="129">
        <f t="shared" si="2"/>
        <v>0.16999783999999996</v>
      </c>
      <c r="Q21" s="129">
        <f t="shared" si="2"/>
        <v>0.12581934</v>
      </c>
      <c r="R21" s="129">
        <f>S21+T21+U21+V21</f>
        <v>0.593</v>
      </c>
      <c r="S21" s="129">
        <v>0.11</v>
      </c>
      <c r="T21" s="129">
        <v>0.189</v>
      </c>
      <c r="U21" s="129">
        <v>0.294</v>
      </c>
      <c r="V21" s="129"/>
      <c r="W21" s="99"/>
      <c r="X21" s="99"/>
      <c r="Y21" s="99"/>
      <c r="Z21" s="99"/>
      <c r="AA21" s="99"/>
      <c r="AB21" s="99"/>
      <c r="AC21" s="99"/>
      <c r="AD21" s="99"/>
      <c r="AE21" s="134">
        <v>2011</v>
      </c>
      <c r="AF21" s="134">
        <v>25</v>
      </c>
      <c r="AG21" s="136"/>
      <c r="AH21" s="134" t="s">
        <v>217</v>
      </c>
      <c r="AI21" s="134">
        <v>0.47</v>
      </c>
      <c r="AJ21" s="100"/>
    </row>
    <row r="22" spans="1:36" ht="63" customHeight="1">
      <c r="A22" s="15">
        <v>3</v>
      </c>
      <c r="B22" s="3" t="str">
        <f>'приложение 7.1'!B22</f>
        <v>Замена маслянных выключателей 35 кВ на вакуумные на ПС 35/6 кВ "Тепловая"</v>
      </c>
      <c r="C22" s="129">
        <f>D22+E22+F22+G22</f>
        <v>2.47802396</v>
      </c>
      <c r="D22" s="129"/>
      <c r="E22" s="129">
        <f>2478023.96/1000000-F22-G22</f>
        <v>0.2246520199999999</v>
      </c>
      <c r="F22" s="129">
        <f>(1863938.91+11398.87)/1000000</f>
        <v>1.87533778</v>
      </c>
      <c r="G22" s="152">
        <f>378034.16/1000000</f>
        <v>0.37803415999999995</v>
      </c>
      <c r="H22" s="159">
        <f>I22+J22+K22+L22</f>
        <v>2.1546392</v>
      </c>
      <c r="I22" s="129"/>
      <c r="J22" s="152">
        <f>0.2254727+0.03427408+0.0060476</f>
        <v>0.26579438</v>
      </c>
      <c r="K22" s="129">
        <f>(844.82+1888000)/1000000</f>
        <v>1.88884482</v>
      </c>
      <c r="L22" s="153"/>
      <c r="M22" s="151">
        <f>N22+O22+P22+Q22</f>
        <v>0.3233847599999997</v>
      </c>
      <c r="N22" s="129">
        <f t="shared" si="2"/>
        <v>0</v>
      </c>
      <c r="O22" s="129">
        <f t="shared" si="2"/>
        <v>-0.0411423600000001</v>
      </c>
      <c r="P22" s="129">
        <f t="shared" si="2"/>
        <v>-0.013507040000000137</v>
      </c>
      <c r="Q22" s="129">
        <f t="shared" si="2"/>
        <v>0.37803415999999995</v>
      </c>
      <c r="R22" s="129">
        <f>S22+T22+U22+V22</f>
        <v>2.1550000000000002</v>
      </c>
      <c r="S22" s="129"/>
      <c r="T22" s="129">
        <v>0.266</v>
      </c>
      <c r="U22" s="129">
        <v>1.889</v>
      </c>
      <c r="V22" s="12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0"/>
    </row>
    <row r="23" spans="1:36" ht="48" thickBot="1">
      <c r="A23" s="15">
        <v>4</v>
      </c>
      <c r="B23" s="3" t="str">
        <f>'приложение 7.1'!B23</f>
        <v>Замена маслянных выключателей 10 кВ на вакуумные на ПС 35/10 кВ "Константиновская" (9 шт), РП-1 (8 шт)</v>
      </c>
      <c r="C23" s="129">
        <f>D23+E23+F23+G23</f>
        <v>3.8204107</v>
      </c>
      <c r="D23" s="129"/>
      <c r="E23" s="129">
        <f>3820410.7/1000000-F23-G23</f>
        <v>0.51958316</v>
      </c>
      <c r="F23" s="129">
        <f>(2644859.4+72736)/1000000</f>
        <v>2.7175954</v>
      </c>
      <c r="G23" s="152">
        <f>583232.14/1000000</f>
        <v>0.58323214</v>
      </c>
      <c r="H23" s="154"/>
      <c r="I23" s="155"/>
      <c r="J23" s="155"/>
      <c r="K23" s="155"/>
      <c r="L23" s="156"/>
      <c r="M23" s="151">
        <f>N23+O23+P23+Q23</f>
        <v>3.8204107</v>
      </c>
      <c r="N23" s="129">
        <f t="shared" si="2"/>
        <v>0</v>
      </c>
      <c r="O23" s="129">
        <f t="shared" si="2"/>
        <v>0.51958316</v>
      </c>
      <c r="P23" s="129">
        <f t="shared" si="2"/>
        <v>2.7175954</v>
      </c>
      <c r="Q23" s="129">
        <f t="shared" si="2"/>
        <v>0.58323214</v>
      </c>
      <c r="R23" s="129"/>
      <c r="S23" s="129"/>
      <c r="T23" s="129"/>
      <c r="U23" s="129"/>
      <c r="V23" s="12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00"/>
    </row>
    <row r="24" spans="1:36" ht="31.5" hidden="1">
      <c r="A24" s="24" t="s">
        <v>80</v>
      </c>
      <c r="B24" s="23" t="s">
        <v>160</v>
      </c>
      <c r="C24" s="23"/>
      <c r="D24" s="3"/>
      <c r="E24" s="3"/>
      <c r="F24" s="3"/>
      <c r="G24" s="3"/>
      <c r="H24" s="70"/>
      <c r="I24" s="70"/>
      <c r="J24" s="70"/>
      <c r="K24" s="70"/>
      <c r="L24" s="70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</row>
    <row r="25" spans="1:36" ht="15.75" hidden="1">
      <c r="A25" s="15">
        <v>1</v>
      </c>
      <c r="B25" s="3" t="s">
        <v>110</v>
      </c>
      <c r="C25" s="3"/>
      <c r="D25" s="3"/>
      <c r="E25" s="3"/>
      <c r="F25" s="3"/>
      <c r="G25" s="3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</row>
    <row r="26" spans="1:36" ht="15.75" hidden="1">
      <c r="A26" s="15">
        <v>2</v>
      </c>
      <c r="B26" s="3" t="s">
        <v>112</v>
      </c>
      <c r="C26" s="3"/>
      <c r="D26" s="3"/>
      <c r="E26" s="3"/>
      <c r="F26" s="3"/>
      <c r="G26" s="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</row>
    <row r="27" spans="1:36" ht="15.75" hidden="1">
      <c r="A27" s="15" t="s">
        <v>111</v>
      </c>
      <c r="B27" s="3"/>
      <c r="C27" s="3"/>
      <c r="D27" s="3"/>
      <c r="E27" s="3"/>
      <c r="F27" s="3"/>
      <c r="G27" s="3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</row>
    <row r="28" spans="1:36" ht="31.5" hidden="1">
      <c r="A28" s="24" t="s">
        <v>86</v>
      </c>
      <c r="B28" s="23" t="s">
        <v>150</v>
      </c>
      <c r="C28" s="23"/>
      <c r="D28" s="3"/>
      <c r="E28" s="3"/>
      <c r="F28" s="3"/>
      <c r="G28" s="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</row>
    <row r="29" spans="1:36" ht="15.75" hidden="1">
      <c r="A29" s="15">
        <v>1</v>
      </c>
      <c r="B29" s="3" t="s">
        <v>110</v>
      </c>
      <c r="C29" s="3"/>
      <c r="D29" s="3"/>
      <c r="E29" s="3"/>
      <c r="F29" s="3"/>
      <c r="G29" s="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ht="15.75" hidden="1">
      <c r="A30" s="15">
        <v>2</v>
      </c>
      <c r="B30" s="3" t="s">
        <v>112</v>
      </c>
      <c r="C30" s="3"/>
      <c r="D30" s="3"/>
      <c r="E30" s="3"/>
      <c r="F30" s="3"/>
      <c r="G30" s="3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</row>
    <row r="31" spans="1:36" ht="15.75" hidden="1">
      <c r="A31" s="15" t="s">
        <v>111</v>
      </c>
      <c r="B31" s="3"/>
      <c r="C31" s="3"/>
      <c r="D31" s="3"/>
      <c r="E31" s="3"/>
      <c r="F31" s="3"/>
      <c r="G31" s="3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6"/>
    </row>
    <row r="32" spans="1:36" ht="47.25" hidden="1">
      <c r="A32" s="24" t="s">
        <v>103</v>
      </c>
      <c r="B32" s="23" t="s">
        <v>151</v>
      </c>
      <c r="C32" s="23"/>
      <c r="D32" s="3"/>
      <c r="E32" s="3"/>
      <c r="F32" s="3"/>
      <c r="G32" s="3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</row>
    <row r="33" spans="1:36" ht="15.75" hidden="1">
      <c r="A33" s="15">
        <v>1</v>
      </c>
      <c r="B33" s="3" t="s">
        <v>110</v>
      </c>
      <c r="C33" s="3"/>
      <c r="D33" s="3"/>
      <c r="E33" s="3"/>
      <c r="F33" s="3"/>
      <c r="G33" s="3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</row>
    <row r="34" spans="1:36" ht="15.75" hidden="1">
      <c r="A34" s="15">
        <v>2</v>
      </c>
      <c r="B34" s="3" t="s">
        <v>112</v>
      </c>
      <c r="C34" s="3"/>
      <c r="D34" s="3"/>
      <c r="E34" s="3"/>
      <c r="F34" s="3"/>
      <c r="G34" s="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</row>
    <row r="35" spans="1:36" ht="15.75" hidden="1">
      <c r="A35" s="15" t="s">
        <v>111</v>
      </c>
      <c r="B35" s="3"/>
      <c r="C35" s="3"/>
      <c r="D35" s="3"/>
      <c r="E35" s="3"/>
      <c r="F35" s="3"/>
      <c r="G35" s="3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</row>
    <row r="36" spans="1:36" ht="15.75" hidden="1">
      <c r="A36" s="24" t="s">
        <v>81</v>
      </c>
      <c r="B36" s="23" t="s">
        <v>121</v>
      </c>
      <c r="C36" s="23"/>
      <c r="D36" s="23"/>
      <c r="E36" s="23"/>
      <c r="F36" s="23"/>
      <c r="G36" s="23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</row>
    <row r="37" spans="1:36" ht="31.5" hidden="1">
      <c r="A37" s="45" t="s">
        <v>82</v>
      </c>
      <c r="B37" s="23" t="s">
        <v>149</v>
      </c>
      <c r="C37" s="23"/>
      <c r="D37" s="23"/>
      <c r="E37" s="23"/>
      <c r="F37" s="23"/>
      <c r="G37" s="23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</row>
    <row r="38" spans="1:36" ht="15.75" hidden="1">
      <c r="A38" s="15">
        <v>1</v>
      </c>
      <c r="B38" s="3" t="s">
        <v>110</v>
      </c>
      <c r="C38" s="3"/>
      <c r="D38" s="3"/>
      <c r="E38" s="3"/>
      <c r="F38" s="3"/>
      <c r="G38" s="3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</row>
    <row r="39" spans="1:36" ht="15.75" hidden="1">
      <c r="A39" s="15">
        <v>2</v>
      </c>
      <c r="B39" s="3" t="s">
        <v>112</v>
      </c>
      <c r="C39" s="3"/>
      <c r="D39" s="3"/>
      <c r="E39" s="3"/>
      <c r="F39" s="3"/>
      <c r="G39" s="3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</row>
    <row r="40" spans="1:36" ht="15.75" hidden="1">
      <c r="A40" s="15" t="s">
        <v>111</v>
      </c>
      <c r="B40" s="3"/>
      <c r="C40" s="3"/>
      <c r="D40" s="3"/>
      <c r="E40" s="3"/>
      <c r="F40" s="3"/>
      <c r="G40" s="3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</row>
    <row r="41" spans="1:36" ht="15.75" hidden="1">
      <c r="A41" s="45" t="s">
        <v>83</v>
      </c>
      <c r="B41" s="61" t="s">
        <v>178</v>
      </c>
      <c r="C41" s="61"/>
      <c r="D41" s="3"/>
      <c r="E41" s="3"/>
      <c r="F41" s="3"/>
      <c r="G41" s="3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</row>
    <row r="42" spans="1:36" ht="15.75" hidden="1">
      <c r="A42" s="15">
        <v>1</v>
      </c>
      <c r="B42" s="3" t="s">
        <v>110</v>
      </c>
      <c r="C42" s="3"/>
      <c r="D42" s="3"/>
      <c r="E42" s="3"/>
      <c r="F42" s="3"/>
      <c r="G42" s="3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</row>
    <row r="43" spans="1:36" ht="15.75" hidden="1">
      <c r="A43" s="15"/>
      <c r="B43" s="3" t="s">
        <v>156</v>
      </c>
      <c r="C43" s="3"/>
      <c r="D43" s="3"/>
      <c r="E43" s="3"/>
      <c r="F43" s="3"/>
      <c r="G43" s="3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</row>
    <row r="44" spans="1:36" ht="15.75" hidden="1">
      <c r="A44" s="15">
        <v>2</v>
      </c>
      <c r="B44" s="3" t="s">
        <v>112</v>
      </c>
      <c r="C44" s="3"/>
      <c r="D44" s="3"/>
      <c r="E44" s="3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6"/>
    </row>
    <row r="45" spans="1:36" ht="15.75" hidden="1">
      <c r="A45" s="15"/>
      <c r="B45" s="3" t="s">
        <v>156</v>
      </c>
      <c r="C45" s="3"/>
      <c r="D45" s="3"/>
      <c r="E45" s="3"/>
      <c r="F45" s="3"/>
      <c r="G45" s="3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</row>
    <row r="46" spans="1:36" ht="15.75" hidden="1">
      <c r="A46" s="15" t="s">
        <v>111</v>
      </c>
      <c r="B46" s="4"/>
      <c r="C46" s="4"/>
      <c r="D46" s="4"/>
      <c r="E46" s="4"/>
      <c r="F46" s="4"/>
      <c r="G46" s="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</row>
    <row r="47" spans="1:36" ht="15.75" customHeight="1" hidden="1">
      <c r="A47" s="167" t="s">
        <v>130</v>
      </c>
      <c r="B47" s="168"/>
      <c r="C47" s="92"/>
      <c r="D47" s="3"/>
      <c r="E47" s="3"/>
      <c r="F47" s="3"/>
      <c r="G47" s="3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</row>
    <row r="48" spans="1:36" ht="31.5" hidden="1">
      <c r="A48" s="24"/>
      <c r="B48" s="23" t="s">
        <v>148</v>
      </c>
      <c r="C48" s="23"/>
      <c r="D48" s="3"/>
      <c r="E48" s="3"/>
      <c r="F48" s="3"/>
      <c r="G48" s="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</row>
    <row r="49" spans="1:36" ht="15.75" hidden="1">
      <c r="A49" s="15">
        <v>1</v>
      </c>
      <c r="B49" s="3" t="s">
        <v>110</v>
      </c>
      <c r="C49" s="3"/>
      <c r="D49" s="3"/>
      <c r="E49" s="3"/>
      <c r="F49" s="3"/>
      <c r="G49" s="3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6"/>
    </row>
    <row r="50" spans="1:36" ht="15.75" hidden="1">
      <c r="A50" s="15">
        <v>2</v>
      </c>
      <c r="B50" s="3" t="s">
        <v>112</v>
      </c>
      <c r="C50" s="3"/>
      <c r="D50" s="3"/>
      <c r="E50" s="3"/>
      <c r="F50" s="3"/>
      <c r="G50" s="3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</row>
    <row r="51" spans="1:36" ht="27.75" customHeight="1" hidden="1" thickBot="1">
      <c r="A51" s="35" t="s">
        <v>111</v>
      </c>
      <c r="B51" s="36"/>
      <c r="C51" s="36"/>
      <c r="D51" s="36"/>
      <c r="E51" s="36"/>
      <c r="F51" s="36"/>
      <c r="G51" s="3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8"/>
    </row>
    <row r="52" spans="1:7" ht="15.75">
      <c r="A52" s="25"/>
      <c r="B52" s="10"/>
      <c r="C52" s="10"/>
      <c r="D52" s="10"/>
      <c r="E52" s="30"/>
      <c r="F52" s="30"/>
      <c r="G52" s="30"/>
    </row>
    <row r="53" spans="1:21" ht="15.75">
      <c r="A53" s="17"/>
      <c r="B53" s="163" t="s">
        <v>54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</row>
    <row r="54" spans="1:21" ht="15.75">
      <c r="A54" s="17"/>
      <c r="B54" s="1" t="s">
        <v>55</v>
      </c>
      <c r="E54" s="1"/>
      <c r="F54" s="1"/>
      <c r="G54" s="1"/>
      <c r="S54" s="14"/>
      <c r="T54" s="14"/>
      <c r="U54" s="14"/>
    </row>
    <row r="55" spans="2:7" ht="15.75">
      <c r="B55" s="52"/>
      <c r="C55" s="52"/>
      <c r="D55" s="52"/>
      <c r="E55" s="52"/>
      <c r="F55" s="52"/>
      <c r="G55" s="52"/>
    </row>
    <row r="56" spans="1:11" ht="15.75" customHeight="1">
      <c r="A56" s="17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7" ht="15.75" customHeight="1">
      <c r="A57" s="17"/>
      <c r="B57" s="163"/>
      <c r="C57" s="163"/>
      <c r="D57" s="163"/>
      <c r="E57" s="163"/>
      <c r="F57" s="163"/>
      <c r="G57" s="163"/>
    </row>
    <row r="58" ht="15.75">
      <c r="A58" s="17"/>
    </row>
    <row r="59" ht="15.75">
      <c r="A59" s="17"/>
    </row>
    <row r="60" spans="5:7" ht="33.75" customHeight="1">
      <c r="E60" s="1"/>
      <c r="F60" s="1"/>
      <c r="G60" s="1"/>
    </row>
    <row r="61" ht="15.75">
      <c r="A61" s="14"/>
    </row>
  </sheetData>
  <sheetProtection/>
  <mergeCells count="17">
    <mergeCell ref="AG11:AJ11"/>
    <mergeCell ref="AE16:AI16"/>
    <mergeCell ref="A47:B47"/>
    <mergeCell ref="M15:Q16"/>
    <mergeCell ref="R15:V16"/>
    <mergeCell ref="C15:G16"/>
    <mergeCell ref="H15:L16"/>
    <mergeCell ref="B57:G57"/>
    <mergeCell ref="AA16:AD16"/>
    <mergeCell ref="A6:AJ6"/>
    <mergeCell ref="B53:U53"/>
    <mergeCell ref="B56:K56"/>
    <mergeCell ref="A15:A16"/>
    <mergeCell ref="B15:B16"/>
    <mergeCell ref="AJ16:AJ17"/>
    <mergeCell ref="W15:AJ15"/>
    <mergeCell ref="W16:Z16"/>
  </mergeCells>
  <printOptions/>
  <pageMargins left="0.18" right="0.18" top="0.51" bottom="0.75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73"/>
  <sheetViews>
    <sheetView zoomScale="70" zoomScaleNormal="70" zoomScalePageLayoutView="0" workbookViewId="0" topLeftCell="A1">
      <selection activeCell="M20" sqref="M2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6.125" style="1" bestFit="1" customWidth="1"/>
    <col min="6" max="6" width="6.375" style="1" bestFit="1" customWidth="1"/>
    <col min="7" max="7" width="9.25390625" style="1" bestFit="1" customWidth="1"/>
    <col min="8" max="8" width="11.125" style="1" customWidth="1"/>
    <col min="9" max="9" width="6.125" style="1" bestFit="1" customWidth="1"/>
    <col min="10" max="10" width="9.75390625" style="1" customWidth="1"/>
    <col min="11" max="11" width="6.125" style="1" bestFit="1" customWidth="1"/>
    <col min="12" max="12" width="8.625" style="1" customWidth="1"/>
    <col min="13" max="13" width="28.00390625" style="1" customWidth="1"/>
    <col min="14" max="16384" width="9.00390625" style="1" customWidth="1"/>
  </cols>
  <sheetData>
    <row r="2" ht="15.75">
      <c r="M2" s="2" t="s">
        <v>184</v>
      </c>
    </row>
    <row r="3" ht="15.75">
      <c r="M3" s="2" t="s">
        <v>175</v>
      </c>
    </row>
    <row r="4" ht="15.75">
      <c r="M4" s="2" t="s">
        <v>212</v>
      </c>
    </row>
    <row r="5" ht="15.75">
      <c r="M5" s="2"/>
    </row>
    <row r="6" spans="1:15" ht="31.5" customHeight="1">
      <c r="A6" s="173" t="s">
        <v>63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96"/>
      <c r="O6" s="196"/>
    </row>
    <row r="7" spans="1:15" ht="15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16"/>
      <c r="O7" s="16"/>
    </row>
    <row r="8" ht="20.25">
      <c r="M8" s="133" t="s">
        <v>176</v>
      </c>
    </row>
    <row r="9" ht="18.75">
      <c r="M9" s="131" t="s">
        <v>211</v>
      </c>
    </row>
    <row r="10" ht="18.75">
      <c r="M10" s="131"/>
    </row>
    <row r="11" ht="18.75">
      <c r="M11" s="132" t="s">
        <v>221</v>
      </c>
    </row>
    <row r="12" ht="18.75">
      <c r="M12" s="131" t="s">
        <v>225</v>
      </c>
    </row>
    <row r="13" ht="18.75">
      <c r="M13" s="131" t="s">
        <v>177</v>
      </c>
    </row>
    <row r="14" spans="1:15" ht="16.5" thickBot="1">
      <c r="A14" s="13"/>
      <c r="M14" s="2"/>
      <c r="N14" s="16"/>
      <c r="O14" s="16"/>
    </row>
    <row r="15" spans="1:13" ht="32.25" customHeight="1">
      <c r="A15" s="175" t="s">
        <v>87</v>
      </c>
      <c r="B15" s="166" t="s">
        <v>88</v>
      </c>
      <c r="C15" s="166" t="s">
        <v>74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77" t="s">
        <v>89</v>
      </c>
    </row>
    <row r="16" spans="1:13" ht="15.75">
      <c r="A16" s="176"/>
      <c r="B16" s="164"/>
      <c r="C16" s="164" t="s">
        <v>90</v>
      </c>
      <c r="D16" s="164"/>
      <c r="E16" s="164" t="s">
        <v>91</v>
      </c>
      <c r="F16" s="164"/>
      <c r="G16" s="164" t="s">
        <v>92</v>
      </c>
      <c r="H16" s="164"/>
      <c r="I16" s="164" t="s">
        <v>93</v>
      </c>
      <c r="J16" s="164"/>
      <c r="K16" s="164" t="s">
        <v>94</v>
      </c>
      <c r="L16" s="164"/>
      <c r="M16" s="185"/>
    </row>
    <row r="17" spans="1:13" ht="16.5" thickBot="1">
      <c r="A17" s="197"/>
      <c r="B17" s="198"/>
      <c r="C17" s="40" t="s">
        <v>141</v>
      </c>
      <c r="D17" s="40" t="s">
        <v>154</v>
      </c>
      <c r="E17" s="40" t="s">
        <v>95</v>
      </c>
      <c r="F17" s="40" t="s">
        <v>96</v>
      </c>
      <c r="G17" s="40" t="s">
        <v>95</v>
      </c>
      <c r="H17" s="40" t="s">
        <v>96</v>
      </c>
      <c r="I17" s="40" t="s">
        <v>95</v>
      </c>
      <c r="J17" s="40" t="s">
        <v>96</v>
      </c>
      <c r="K17" s="40" t="s">
        <v>95</v>
      </c>
      <c r="L17" s="40" t="s">
        <v>96</v>
      </c>
      <c r="M17" s="199"/>
    </row>
    <row r="18" spans="1:15" ht="15.75">
      <c r="A18" s="75">
        <v>1</v>
      </c>
      <c r="B18" s="73" t="s">
        <v>98</v>
      </c>
      <c r="C18" s="119">
        <f>C19+C26+C31</f>
        <v>12.826</v>
      </c>
      <c r="D18" s="119">
        <f>D19+D26+D31</f>
        <v>6.70320202</v>
      </c>
      <c r="E18" s="119">
        <f aca="true" t="shared" si="0" ref="E18:L18">E19+E26+E31</f>
        <v>0</v>
      </c>
      <c r="F18" s="119">
        <f t="shared" si="0"/>
        <v>0</v>
      </c>
      <c r="G18" s="119">
        <f t="shared" si="0"/>
        <v>0.09</v>
      </c>
      <c r="H18" s="119">
        <f t="shared" si="0"/>
        <v>0</v>
      </c>
      <c r="I18" s="119">
        <f t="shared" si="0"/>
        <v>6.438</v>
      </c>
      <c r="J18" s="119">
        <f t="shared" si="0"/>
        <v>3.36783816</v>
      </c>
      <c r="K18" s="119">
        <f t="shared" si="0"/>
        <v>6.298</v>
      </c>
      <c r="L18" s="119">
        <f t="shared" si="0"/>
        <v>3.33536386</v>
      </c>
      <c r="M18" s="39"/>
      <c r="N18" s="6"/>
      <c r="O18" s="6"/>
    </row>
    <row r="19" spans="1:13" ht="47.25">
      <c r="A19" s="59" t="s">
        <v>79</v>
      </c>
      <c r="B19" s="3" t="s">
        <v>99</v>
      </c>
      <c r="C19" s="118">
        <f>C20</f>
        <v>5.4670000000000005</v>
      </c>
      <c r="D19" s="118">
        <f>L19</f>
        <v>3.33536386</v>
      </c>
      <c r="E19" s="118"/>
      <c r="F19" s="118"/>
      <c r="G19" s="118">
        <f>G20</f>
        <v>0.09</v>
      </c>
      <c r="H19" s="118"/>
      <c r="I19" s="118"/>
      <c r="J19" s="118"/>
      <c r="K19" s="118">
        <f>K20</f>
        <v>5.377</v>
      </c>
      <c r="L19" s="118">
        <f>L20</f>
        <v>3.33536386</v>
      </c>
      <c r="M19" s="121" t="s">
        <v>220</v>
      </c>
    </row>
    <row r="20" spans="1:13" ht="31.5">
      <c r="A20" s="59" t="s">
        <v>100</v>
      </c>
      <c r="B20" s="3" t="s">
        <v>119</v>
      </c>
      <c r="C20" s="118">
        <f>2.478+2.989</f>
        <v>5.4670000000000005</v>
      </c>
      <c r="D20" s="118">
        <f>L20</f>
        <v>3.33536386</v>
      </c>
      <c r="E20" s="118"/>
      <c r="F20" s="118"/>
      <c r="G20" s="118">
        <v>0.09</v>
      </c>
      <c r="H20" s="118"/>
      <c r="I20" s="118"/>
      <c r="J20" s="118"/>
      <c r="K20" s="118">
        <v>5.377</v>
      </c>
      <c r="L20" s="118">
        <f>'приложение 7.1'!M19</f>
        <v>3.33536386</v>
      </c>
      <c r="M20" s="9"/>
    </row>
    <row r="21" spans="1:13" ht="15.75">
      <c r="A21" s="59" t="s">
        <v>113</v>
      </c>
      <c r="B21" s="3" t="s">
        <v>120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9"/>
    </row>
    <row r="22" spans="1:13" ht="47.25">
      <c r="A22" s="59" t="s">
        <v>116</v>
      </c>
      <c r="B22" s="3" t="s">
        <v>133</v>
      </c>
      <c r="C22" s="126"/>
      <c r="D22" s="118"/>
      <c r="E22" s="126"/>
      <c r="F22" s="118"/>
      <c r="G22" s="126"/>
      <c r="H22" s="126"/>
      <c r="I22" s="126"/>
      <c r="J22" s="126"/>
      <c r="K22" s="118"/>
      <c r="L22" s="118"/>
      <c r="M22" s="9"/>
    </row>
    <row r="23" spans="1:13" ht="31.5">
      <c r="A23" s="59" t="s">
        <v>117</v>
      </c>
      <c r="B23" s="3" t="s">
        <v>134</v>
      </c>
      <c r="C23" s="126"/>
      <c r="D23" s="118"/>
      <c r="E23" s="126"/>
      <c r="F23" s="118"/>
      <c r="G23" s="126"/>
      <c r="H23" s="126"/>
      <c r="I23" s="126"/>
      <c r="J23" s="126"/>
      <c r="K23" s="118"/>
      <c r="L23" s="118"/>
      <c r="M23" s="9"/>
    </row>
    <row r="24" spans="1:13" ht="31.5">
      <c r="A24" s="59" t="s">
        <v>118</v>
      </c>
      <c r="B24" s="3" t="s">
        <v>135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9"/>
    </row>
    <row r="25" spans="1:13" ht="15.75">
      <c r="A25" s="59" t="s">
        <v>202</v>
      </c>
      <c r="B25" s="3" t="s">
        <v>189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9"/>
    </row>
    <row r="26" spans="1:15" ht="15.75">
      <c r="A26" s="59" t="s">
        <v>80</v>
      </c>
      <c r="B26" s="3" t="s">
        <v>101</v>
      </c>
      <c r="C26" s="118">
        <f>C27</f>
        <v>7.35</v>
      </c>
      <c r="D26" s="118">
        <f>H26+J26+L26</f>
        <v>3.36783816</v>
      </c>
      <c r="E26" s="118"/>
      <c r="F26" s="118"/>
      <c r="G26" s="118"/>
      <c r="H26" s="118">
        <f>H27</f>
        <v>0</v>
      </c>
      <c r="I26" s="118">
        <f>I27</f>
        <v>6.438</v>
      </c>
      <c r="J26" s="118">
        <f>J27</f>
        <v>3.36783816</v>
      </c>
      <c r="K26" s="118">
        <f>K27</f>
        <v>0.912</v>
      </c>
      <c r="L26" s="118"/>
      <c r="M26" s="9"/>
      <c r="O26" s="120"/>
    </row>
    <row r="27" spans="1:13" ht="18" customHeight="1">
      <c r="A27" s="59" t="s">
        <v>190</v>
      </c>
      <c r="B27" s="3" t="s">
        <v>193</v>
      </c>
      <c r="C27" s="118">
        <f>5.633+0.886+0.831</f>
        <v>7.35</v>
      </c>
      <c r="D27" s="118">
        <f>H27+J27</f>
        <v>3.36783816</v>
      </c>
      <c r="E27" s="118"/>
      <c r="F27" s="118"/>
      <c r="G27" s="118"/>
      <c r="H27" s="118">
        <f>'приложение 7.1'!I19</f>
        <v>0</v>
      </c>
      <c r="I27" s="118">
        <v>6.438</v>
      </c>
      <c r="J27" s="118">
        <f>'приложение 7.1'!K19</f>
        <v>3.36783816</v>
      </c>
      <c r="K27" s="118">
        <v>0.912</v>
      </c>
      <c r="M27" s="121" t="s">
        <v>28</v>
      </c>
    </row>
    <row r="28" spans="1:13" ht="15.75">
      <c r="A28" s="59" t="s">
        <v>191</v>
      </c>
      <c r="B28" s="3" t="s">
        <v>194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9"/>
    </row>
    <row r="29" spans="1:13" ht="31.5">
      <c r="A29" s="59" t="s">
        <v>192</v>
      </c>
      <c r="B29" s="3" t="s">
        <v>195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9"/>
    </row>
    <row r="30" spans="1:13" ht="15.75">
      <c r="A30" s="59" t="s">
        <v>86</v>
      </c>
      <c r="B30" s="3" t="s">
        <v>102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9"/>
    </row>
    <row r="31" spans="1:13" ht="15.75">
      <c r="A31" s="59" t="s">
        <v>103</v>
      </c>
      <c r="B31" s="3" t="s">
        <v>104</v>
      </c>
      <c r="C31" s="118">
        <v>0.009</v>
      </c>
      <c r="D31" s="118"/>
      <c r="E31" s="118"/>
      <c r="F31" s="118"/>
      <c r="G31" s="118"/>
      <c r="H31" s="118"/>
      <c r="I31" s="118"/>
      <c r="J31" s="118"/>
      <c r="K31" s="118">
        <f>C31</f>
        <v>0.009</v>
      </c>
      <c r="L31" s="118"/>
      <c r="M31" s="9"/>
    </row>
    <row r="32" spans="1:13" ht="15.75">
      <c r="A32" s="59" t="s">
        <v>105</v>
      </c>
      <c r="B32" s="3" t="s">
        <v>136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9"/>
    </row>
    <row r="33" spans="1:13" ht="32.25" thickBot="1">
      <c r="A33" s="64" t="s">
        <v>159</v>
      </c>
      <c r="B33" s="65" t="s">
        <v>199</v>
      </c>
      <c r="C33" s="65"/>
      <c r="D33" s="65"/>
      <c r="E33" s="65"/>
      <c r="F33" s="65"/>
      <c r="G33" s="65"/>
      <c r="H33" s="65"/>
      <c r="I33" s="65"/>
      <c r="J33" s="65"/>
      <c r="K33" s="36"/>
      <c r="L33" s="36"/>
      <c r="M33" s="29"/>
    </row>
    <row r="34" spans="1:13" ht="15.75">
      <c r="A34" s="72" t="s">
        <v>81</v>
      </c>
      <c r="B34" s="73" t="s">
        <v>137</v>
      </c>
      <c r="C34" s="73"/>
      <c r="D34" s="73"/>
      <c r="E34" s="73"/>
      <c r="F34" s="73"/>
      <c r="G34" s="73"/>
      <c r="H34" s="73"/>
      <c r="I34" s="73"/>
      <c r="J34" s="73"/>
      <c r="K34" s="38"/>
      <c r="L34" s="38"/>
      <c r="M34" s="74"/>
    </row>
    <row r="35" spans="1:13" ht="15.75">
      <c r="A35" s="59" t="s">
        <v>82</v>
      </c>
      <c r="B35" s="3" t="s">
        <v>142</v>
      </c>
      <c r="C35" s="3"/>
      <c r="D35" s="3"/>
      <c r="E35" s="3"/>
      <c r="F35" s="3"/>
      <c r="G35" s="3"/>
      <c r="H35" s="3"/>
      <c r="I35" s="3"/>
      <c r="J35" s="3"/>
      <c r="K35" s="4"/>
      <c r="L35" s="4"/>
      <c r="M35" s="9"/>
    </row>
    <row r="36" spans="1:13" ht="15.75">
      <c r="A36" s="59" t="s">
        <v>83</v>
      </c>
      <c r="B36" s="3" t="s">
        <v>138</v>
      </c>
      <c r="C36" s="3"/>
      <c r="D36" s="3"/>
      <c r="E36" s="3"/>
      <c r="F36" s="3"/>
      <c r="G36" s="3"/>
      <c r="H36" s="3"/>
      <c r="I36" s="3"/>
      <c r="J36" s="3"/>
      <c r="K36" s="4"/>
      <c r="L36" s="4"/>
      <c r="M36" s="9"/>
    </row>
    <row r="37" spans="1:13" ht="21.75" customHeight="1">
      <c r="A37" s="63" t="s">
        <v>84</v>
      </c>
      <c r="B37" s="3" t="s">
        <v>139</v>
      </c>
      <c r="C37" s="8"/>
      <c r="D37" s="8"/>
      <c r="E37" s="8"/>
      <c r="F37" s="8"/>
      <c r="G37" s="55"/>
      <c r="H37" s="55"/>
      <c r="I37" s="55"/>
      <c r="J37" s="55"/>
      <c r="K37" s="55"/>
      <c r="L37" s="55"/>
      <c r="M37" s="56"/>
    </row>
    <row r="38" spans="1:13" ht="15.75">
      <c r="A38" s="63" t="s">
        <v>85</v>
      </c>
      <c r="B38" s="3" t="s">
        <v>106</v>
      </c>
      <c r="C38" s="8"/>
      <c r="D38" s="8"/>
      <c r="E38" s="8"/>
      <c r="F38" s="8"/>
      <c r="G38" s="55"/>
      <c r="H38" s="55"/>
      <c r="I38" s="55"/>
      <c r="J38" s="55"/>
      <c r="K38" s="55"/>
      <c r="L38" s="55"/>
      <c r="M38" s="56"/>
    </row>
    <row r="39" spans="1:13" ht="15.75">
      <c r="A39" s="59" t="s">
        <v>122</v>
      </c>
      <c r="B39" s="3" t="s">
        <v>115</v>
      </c>
      <c r="C39" s="8"/>
      <c r="D39" s="8"/>
      <c r="E39" s="8"/>
      <c r="F39" s="8"/>
      <c r="G39" s="55"/>
      <c r="H39" s="55"/>
      <c r="I39" s="55"/>
      <c r="J39" s="55"/>
      <c r="K39" s="55"/>
      <c r="L39" s="55"/>
      <c r="M39" s="56"/>
    </row>
    <row r="40" spans="1:13" ht="15.75">
      <c r="A40" s="59" t="s">
        <v>132</v>
      </c>
      <c r="B40" s="3" t="s">
        <v>197</v>
      </c>
      <c r="C40" s="8"/>
      <c r="D40" s="8"/>
      <c r="E40" s="8"/>
      <c r="F40" s="8"/>
      <c r="G40" s="55"/>
      <c r="H40" s="55"/>
      <c r="I40" s="55"/>
      <c r="J40" s="55"/>
      <c r="K40" s="55"/>
      <c r="L40" s="55"/>
      <c r="M40" s="56"/>
    </row>
    <row r="41" spans="1:13" ht="16.5" thickBot="1">
      <c r="A41" s="64" t="s">
        <v>196</v>
      </c>
      <c r="B41" s="65" t="s">
        <v>107</v>
      </c>
      <c r="C41" s="28"/>
      <c r="D41" s="28"/>
      <c r="E41" s="28"/>
      <c r="F41" s="28"/>
      <c r="G41" s="57"/>
      <c r="H41" s="57"/>
      <c r="I41" s="57"/>
      <c r="J41" s="57"/>
      <c r="K41" s="57"/>
      <c r="L41" s="57"/>
      <c r="M41" s="58"/>
    </row>
    <row r="42" spans="1:13" ht="31.5">
      <c r="A42" s="67"/>
      <c r="B42" s="68" t="s">
        <v>97</v>
      </c>
      <c r="C42" s="69"/>
      <c r="D42" s="69"/>
      <c r="E42" s="69"/>
      <c r="F42" s="69"/>
      <c r="G42" s="70"/>
      <c r="H42" s="70"/>
      <c r="I42" s="70"/>
      <c r="J42" s="70"/>
      <c r="K42" s="70"/>
      <c r="L42" s="70"/>
      <c r="M42" s="71"/>
    </row>
    <row r="43" spans="1:13" ht="15.75">
      <c r="A43" s="7"/>
      <c r="B43" s="3" t="s">
        <v>185</v>
      </c>
      <c r="C43" s="8"/>
      <c r="D43" s="8"/>
      <c r="E43" s="8"/>
      <c r="F43" s="8"/>
      <c r="G43" s="55"/>
      <c r="H43" s="55"/>
      <c r="I43" s="55"/>
      <c r="J43" s="55"/>
      <c r="K43" s="55"/>
      <c r="L43" s="55"/>
      <c r="M43" s="56"/>
    </row>
    <row r="44" spans="1:13" ht="15.75">
      <c r="A44" s="7"/>
      <c r="B44" s="53" t="s">
        <v>186</v>
      </c>
      <c r="C44" s="8"/>
      <c r="D44" s="8"/>
      <c r="E44" s="8"/>
      <c r="F44" s="8"/>
      <c r="G44" s="55"/>
      <c r="H44" s="55"/>
      <c r="I44" s="55"/>
      <c r="J44" s="55"/>
      <c r="K44" s="55"/>
      <c r="L44" s="55"/>
      <c r="M44" s="56"/>
    </row>
    <row r="45" spans="1:13" ht="16.5" thickBot="1">
      <c r="A45" s="46"/>
      <c r="B45" s="54" t="s">
        <v>187</v>
      </c>
      <c r="C45" s="28"/>
      <c r="D45" s="28"/>
      <c r="E45" s="28"/>
      <c r="F45" s="28"/>
      <c r="G45" s="57"/>
      <c r="H45" s="57"/>
      <c r="I45" s="57"/>
      <c r="J45" s="57"/>
      <c r="K45" s="57"/>
      <c r="L45" s="57"/>
      <c r="M45" s="58"/>
    </row>
    <row r="46" spans="1:13" ht="15.75">
      <c r="A46" s="11"/>
      <c r="B46" s="62"/>
      <c r="C46" s="30"/>
      <c r="D46" s="30"/>
      <c r="E46" s="30"/>
      <c r="F46" s="30"/>
      <c r="G46" s="10"/>
      <c r="H46" s="10"/>
      <c r="I46" s="10"/>
      <c r="J46" s="10"/>
      <c r="K46" s="10"/>
      <c r="L46" s="10"/>
      <c r="M46" s="10"/>
    </row>
    <row r="47" spans="1:12" ht="15.75">
      <c r="A47" s="11" t="s">
        <v>140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5.75">
      <c r="A48" s="11" t="s">
        <v>155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5.75">
      <c r="A49" s="11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5" ht="15.75">
      <c r="A50" s="30"/>
      <c r="B50" s="4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30"/>
      <c r="N50" s="10"/>
      <c r="O50" s="10"/>
    </row>
    <row r="51" spans="3:12" ht="15.75"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3:12" ht="15.75"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3:12" ht="15.75"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3:12" ht="15.75"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3:12" ht="15.75"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3:12" ht="15.75"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3:12" ht="15.75"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3:12" ht="15.75"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3:12" ht="15.75"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3:12" ht="15.75"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3:12" ht="15.75"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3:12" ht="15.75"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3:12" ht="15.75"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3:12" ht="15.75"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6" spans="6:12" ht="15.75">
      <c r="F66" s="33"/>
      <c r="G66" s="33"/>
      <c r="H66" s="33"/>
      <c r="I66" s="33"/>
      <c r="J66" s="33"/>
      <c r="K66" s="33"/>
      <c r="L66" s="33"/>
    </row>
    <row r="67" spans="8:12" ht="15.75">
      <c r="H67" s="25"/>
      <c r="I67" s="25"/>
      <c r="J67" s="25"/>
      <c r="K67" s="25"/>
      <c r="L67" s="25"/>
    </row>
    <row r="68" spans="3:12" ht="15.75"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3:12" ht="15.75"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1" spans="6:8" ht="15.75">
      <c r="F71" s="19"/>
      <c r="G71" s="19"/>
      <c r="H71" s="19"/>
    </row>
    <row r="72" spans="3:12" ht="15.75">
      <c r="C72" s="21"/>
      <c r="F72" s="22"/>
      <c r="H72" s="20"/>
      <c r="I72" s="20"/>
      <c r="J72" s="20"/>
      <c r="L72" s="27"/>
    </row>
    <row r="73" spans="3:8" ht="15.75">
      <c r="C73" s="13"/>
      <c r="H73" s="13"/>
    </row>
  </sheetData>
  <sheetProtection/>
  <mergeCells count="11">
    <mergeCell ref="A6:M6"/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  <mergeCell ref="K16:L16"/>
  </mergeCells>
  <printOptions/>
  <pageMargins left="0.84" right="0.22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31"/>
  <sheetViews>
    <sheetView zoomScale="70" zoomScaleNormal="70" zoomScalePageLayoutView="0" workbookViewId="0" topLeftCell="A2">
      <selection activeCell="V2" sqref="V2"/>
    </sheetView>
  </sheetViews>
  <sheetFormatPr defaultColWidth="9.00390625" defaultRowHeight="15.75"/>
  <cols>
    <col min="1" max="1" width="7.25390625" style="1" customWidth="1"/>
    <col min="2" max="2" width="25.25390625" style="32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2"/>
      <c r="V1" s="2"/>
    </row>
    <row r="2" spans="13:22" ht="15.75">
      <c r="M2" s="2"/>
      <c r="V2" s="2" t="s">
        <v>26</v>
      </c>
    </row>
    <row r="3" spans="13:22" ht="15.75">
      <c r="M3" s="2"/>
      <c r="V3" s="2" t="s">
        <v>175</v>
      </c>
    </row>
    <row r="4" spans="13:22" ht="15.75">
      <c r="M4" s="2"/>
      <c r="V4" s="2" t="s">
        <v>212</v>
      </c>
    </row>
    <row r="5" spans="13:22" ht="15.75">
      <c r="M5" s="2"/>
      <c r="V5" s="2"/>
    </row>
    <row r="6" spans="1:22" ht="31.5" customHeight="1">
      <c r="A6" s="173" t="s">
        <v>64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13:22" ht="20.25">
      <c r="M7" s="2"/>
      <c r="V7" s="133" t="s">
        <v>176</v>
      </c>
    </row>
    <row r="8" spans="10:22" ht="18.75">
      <c r="J8" s="1" t="s">
        <v>222</v>
      </c>
      <c r="M8" s="2"/>
      <c r="V8" s="131" t="s">
        <v>211</v>
      </c>
    </row>
    <row r="9" spans="13:22" ht="18.75">
      <c r="M9" s="2"/>
      <c r="V9" s="131"/>
    </row>
    <row r="10" spans="13:22" ht="15.75" customHeight="1">
      <c r="M10" s="2"/>
      <c r="T10" s="189" t="s">
        <v>221</v>
      </c>
      <c r="U10" s="189"/>
      <c r="V10" s="189"/>
    </row>
    <row r="11" spans="13:22" ht="18.75">
      <c r="M11" s="2"/>
      <c r="V11" s="131" t="s">
        <v>225</v>
      </c>
    </row>
    <row r="12" spans="13:22" ht="18.75">
      <c r="M12" s="2"/>
      <c r="V12" s="131" t="s">
        <v>177</v>
      </c>
    </row>
    <row r="13" ht="16.5" thickBot="1"/>
    <row r="14" spans="1:22" ht="15.75" customHeight="1">
      <c r="A14" s="206" t="s">
        <v>77</v>
      </c>
      <c r="B14" s="209" t="s">
        <v>123</v>
      </c>
      <c r="C14" s="212" t="s">
        <v>114</v>
      </c>
      <c r="D14" s="213"/>
      <c r="E14" s="213"/>
      <c r="F14" s="213"/>
      <c r="G14" s="213"/>
      <c r="H14" s="213"/>
      <c r="I14" s="213"/>
      <c r="J14" s="213"/>
      <c r="K14" s="213"/>
      <c r="L14" s="214"/>
      <c r="M14" s="212" t="s">
        <v>143</v>
      </c>
      <c r="N14" s="213"/>
      <c r="O14" s="213"/>
      <c r="P14" s="213"/>
      <c r="Q14" s="213"/>
      <c r="R14" s="213"/>
      <c r="S14" s="213"/>
      <c r="T14" s="213"/>
      <c r="U14" s="213"/>
      <c r="V14" s="214"/>
    </row>
    <row r="15" spans="1:22" ht="15.75" customHeight="1">
      <c r="A15" s="207"/>
      <c r="B15" s="210"/>
      <c r="C15" s="215" t="s">
        <v>141</v>
      </c>
      <c r="D15" s="200"/>
      <c r="E15" s="200"/>
      <c r="F15" s="200"/>
      <c r="G15" s="201"/>
      <c r="H15" s="200" t="s">
        <v>96</v>
      </c>
      <c r="I15" s="200"/>
      <c r="J15" s="200"/>
      <c r="K15" s="200"/>
      <c r="L15" s="201"/>
      <c r="M15" s="215" t="s">
        <v>141</v>
      </c>
      <c r="N15" s="200"/>
      <c r="O15" s="200"/>
      <c r="P15" s="200"/>
      <c r="Q15" s="201"/>
      <c r="R15" s="200" t="s">
        <v>96</v>
      </c>
      <c r="S15" s="200"/>
      <c r="T15" s="200"/>
      <c r="U15" s="200"/>
      <c r="V15" s="201"/>
    </row>
    <row r="16" spans="1:22" ht="15.75" customHeight="1">
      <c r="A16" s="207"/>
      <c r="B16" s="210"/>
      <c r="C16" s="202" t="s">
        <v>124</v>
      </c>
      <c r="D16" s="203"/>
      <c r="E16" s="203"/>
      <c r="F16" s="203"/>
      <c r="G16" s="204"/>
      <c r="H16" s="203" t="s">
        <v>124</v>
      </c>
      <c r="I16" s="203"/>
      <c r="J16" s="203"/>
      <c r="K16" s="203"/>
      <c r="L16" s="204"/>
      <c r="M16" s="202" t="s">
        <v>124</v>
      </c>
      <c r="N16" s="203"/>
      <c r="O16" s="203"/>
      <c r="P16" s="203"/>
      <c r="Q16" s="204"/>
      <c r="R16" s="203" t="s">
        <v>124</v>
      </c>
      <c r="S16" s="203"/>
      <c r="T16" s="203"/>
      <c r="U16" s="203"/>
      <c r="V16" s="204"/>
    </row>
    <row r="17" spans="1:22" ht="15" customHeight="1" thickBot="1">
      <c r="A17" s="208"/>
      <c r="B17" s="211"/>
      <c r="C17" s="47" t="s">
        <v>125</v>
      </c>
      <c r="D17" s="40" t="s">
        <v>126</v>
      </c>
      <c r="E17" s="40" t="s">
        <v>127</v>
      </c>
      <c r="F17" s="40" t="s">
        <v>128</v>
      </c>
      <c r="G17" s="41" t="s">
        <v>75</v>
      </c>
      <c r="H17" s="48" t="s">
        <v>125</v>
      </c>
      <c r="I17" s="40" t="s">
        <v>126</v>
      </c>
      <c r="J17" s="40" t="s">
        <v>127</v>
      </c>
      <c r="K17" s="40" t="s">
        <v>128</v>
      </c>
      <c r="L17" s="41" t="s">
        <v>75</v>
      </c>
      <c r="M17" s="47" t="s">
        <v>125</v>
      </c>
      <c r="N17" s="40" t="s">
        <v>126</v>
      </c>
      <c r="O17" s="40" t="s">
        <v>127</v>
      </c>
      <c r="P17" s="40" t="s">
        <v>128</v>
      </c>
      <c r="Q17" s="41" t="s">
        <v>75</v>
      </c>
      <c r="R17" s="48" t="s">
        <v>125</v>
      </c>
      <c r="S17" s="40" t="s">
        <v>126</v>
      </c>
      <c r="T17" s="40" t="s">
        <v>127</v>
      </c>
      <c r="U17" s="40" t="s">
        <v>128</v>
      </c>
      <c r="V17" s="41" t="s">
        <v>75</v>
      </c>
    </row>
    <row r="18" spans="1:22" ht="16.5" thickBot="1">
      <c r="A18" s="44">
        <v>1</v>
      </c>
      <c r="B18" s="108">
        <v>2</v>
      </c>
      <c r="C18" s="102">
        <v>3</v>
      </c>
      <c r="D18" s="103">
        <v>4</v>
      </c>
      <c r="E18" s="103">
        <v>5</v>
      </c>
      <c r="F18" s="103">
        <v>6</v>
      </c>
      <c r="G18" s="116">
        <v>7</v>
      </c>
      <c r="H18" s="104">
        <v>8</v>
      </c>
      <c r="I18" s="104">
        <v>9</v>
      </c>
      <c r="J18" s="104">
        <v>10</v>
      </c>
      <c r="K18" s="104">
        <v>11</v>
      </c>
      <c r="L18" s="105">
        <v>12</v>
      </c>
      <c r="M18" s="102">
        <v>13</v>
      </c>
      <c r="N18" s="103">
        <v>14</v>
      </c>
      <c r="O18" s="103">
        <v>15</v>
      </c>
      <c r="P18" s="103">
        <v>16</v>
      </c>
      <c r="Q18" s="116">
        <v>17</v>
      </c>
      <c r="R18" s="104">
        <v>18</v>
      </c>
      <c r="S18" s="104">
        <v>19</v>
      </c>
      <c r="T18" s="104">
        <v>20</v>
      </c>
      <c r="U18" s="104">
        <v>21</v>
      </c>
      <c r="V18" s="105">
        <v>22</v>
      </c>
    </row>
    <row r="19" spans="1:22" ht="94.5">
      <c r="A19" s="101">
        <v>1</v>
      </c>
      <c r="B19" s="109" t="str">
        <f>'приложение 7.1'!B20</f>
        <v>Проектирование и строительство ТП 5-3 (новая) 2х400кВА (взамен морально и физически устаревшей существующей ТП 5-4)</v>
      </c>
      <c r="C19" s="137"/>
      <c r="D19" s="138"/>
      <c r="E19" s="138">
        <v>0.8</v>
      </c>
      <c r="F19" s="138"/>
      <c r="G19" s="111">
        <f>F19+C19+D19+E19</f>
        <v>0.8</v>
      </c>
      <c r="H19" s="141"/>
      <c r="I19" s="138"/>
      <c r="J19" s="138">
        <v>0.8</v>
      </c>
      <c r="K19" s="138"/>
      <c r="L19" s="111">
        <f>K19+J19+I19+H19</f>
        <v>0.8</v>
      </c>
      <c r="M19" s="137"/>
      <c r="N19" s="138"/>
      <c r="O19" s="138"/>
      <c r="P19" s="138">
        <v>0.4</v>
      </c>
      <c r="Q19" s="111">
        <f>P19+O19+N19+M19</f>
        <v>0.4</v>
      </c>
      <c r="R19" s="141"/>
      <c r="S19" s="138"/>
      <c r="T19" s="138"/>
      <c r="U19" s="138"/>
      <c r="V19" s="111">
        <f>U19+T19+S19+R19</f>
        <v>0</v>
      </c>
    </row>
    <row r="20" spans="1:22" ht="110.25">
      <c r="A20" s="101">
        <v>2</v>
      </c>
      <c r="B20" s="109" t="str">
        <f>'приложение 7.1'!B21</f>
        <v>Проектирование замены ВЛ-10 кВ на КЛ-10кВ. Демонтаж ВЛ-10кВ от ТП 6-5 до ТП 5-4, монтаж КЛ-10кВ от РП-4 до ТП 5-3 (новая) и от ТП 6-3 до ТП 5-3 (новая)</v>
      </c>
      <c r="C20" s="139"/>
      <c r="D20" s="140"/>
      <c r="E20" s="140">
        <v>0.5</v>
      </c>
      <c r="F20" s="140"/>
      <c r="G20" s="110">
        <f>F20+C20+D20+E20</f>
        <v>0.5</v>
      </c>
      <c r="H20" s="142"/>
      <c r="I20" s="140"/>
      <c r="J20" s="140">
        <v>0.47</v>
      </c>
      <c r="K20" s="140"/>
      <c r="L20" s="110">
        <f>K20+J20+I20+H20</f>
        <v>0.47</v>
      </c>
      <c r="M20" s="139"/>
      <c r="N20" s="140"/>
      <c r="O20" s="140"/>
      <c r="P20" s="140">
        <v>0.5</v>
      </c>
      <c r="Q20" s="110">
        <f>P20+O20+N20+M20</f>
        <v>0.5</v>
      </c>
      <c r="R20" s="142"/>
      <c r="S20" s="140"/>
      <c r="T20" s="140"/>
      <c r="U20" s="140"/>
      <c r="V20" s="110">
        <f>U20+T20+S20+R20</f>
        <v>0</v>
      </c>
    </row>
    <row r="21" spans="1:22" ht="63">
      <c r="A21" s="101">
        <v>3</v>
      </c>
      <c r="B21" s="109" t="str">
        <f>'приложение 7.1'!B22</f>
        <v>Замена маслянных выключателей 35 кВ на вакуумные на ПС 35/6 кВ "Тепловая"</v>
      </c>
      <c r="C21" s="139"/>
      <c r="D21" s="140"/>
      <c r="E21" s="140"/>
      <c r="F21" s="140">
        <v>2</v>
      </c>
      <c r="G21" s="110">
        <f>F21+C21+D21+E21</f>
        <v>2</v>
      </c>
      <c r="H21" s="142"/>
      <c r="I21" s="140"/>
      <c r="J21" s="140"/>
      <c r="K21" s="140"/>
      <c r="L21" s="110">
        <f>K21+J21+I21+H21</f>
        <v>0</v>
      </c>
      <c r="M21" s="139"/>
      <c r="N21" s="140"/>
      <c r="O21" s="140"/>
      <c r="P21" s="140"/>
      <c r="Q21" s="110">
        <f>P21+O21+N21+M21</f>
        <v>0</v>
      </c>
      <c r="R21" s="142"/>
      <c r="S21" s="140"/>
      <c r="T21" s="140"/>
      <c r="U21" s="140"/>
      <c r="V21" s="110">
        <f>U21+T21+S21+R21</f>
        <v>0</v>
      </c>
    </row>
    <row r="22" spans="1:22" ht="79.5" thickBot="1">
      <c r="A22" s="101">
        <v>4</v>
      </c>
      <c r="B22" s="106" t="str">
        <f>'приложение 7.1'!B23</f>
        <v>Замена маслянных выключателей 10 кВ на вакуумные на ПС 35/10 кВ "Константиновская" (9 шт), РП-1 (8 шт)</v>
      </c>
      <c r="C22" s="112"/>
      <c r="D22" s="113"/>
      <c r="E22" s="113"/>
      <c r="F22" s="113">
        <v>17</v>
      </c>
      <c r="G22" s="114">
        <f>F22+C22+D22+E22</f>
        <v>17</v>
      </c>
      <c r="H22" s="115"/>
      <c r="I22" s="113"/>
      <c r="J22" s="113"/>
      <c r="K22" s="113"/>
      <c r="L22" s="114">
        <f>K22+J22+I22+H22</f>
        <v>0</v>
      </c>
      <c r="M22" s="112"/>
      <c r="N22" s="113"/>
      <c r="O22" s="113"/>
      <c r="P22" s="113"/>
      <c r="Q22" s="114">
        <f>P22+O22+N22+M22</f>
        <v>0</v>
      </c>
      <c r="R22" s="115"/>
      <c r="S22" s="113"/>
      <c r="T22" s="113"/>
      <c r="U22" s="113"/>
      <c r="V22" s="114">
        <f>U22+T22+S22+R22</f>
        <v>0</v>
      </c>
    </row>
    <row r="23" spans="1:22" ht="15.75">
      <c r="A23" s="26"/>
      <c r="B23" s="107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10"/>
    </row>
    <row r="24" ht="15.75">
      <c r="B24" s="32" t="s">
        <v>140</v>
      </c>
    </row>
    <row r="26" spans="13:16" ht="15.75">
      <c r="M26" s="10"/>
      <c r="N26" s="10"/>
      <c r="O26" s="10"/>
      <c r="P26" s="10"/>
    </row>
    <row r="27" spans="13:16" ht="15.75">
      <c r="M27" s="10"/>
      <c r="N27" s="205"/>
      <c r="O27" s="205"/>
      <c r="P27" s="10"/>
    </row>
    <row r="28" spans="13:16" ht="15.75">
      <c r="M28" s="10"/>
      <c r="N28" s="10"/>
      <c r="O28" s="10"/>
      <c r="P28" s="10"/>
    </row>
    <row r="29" ht="15.75">
      <c r="A29" s="17"/>
    </row>
    <row r="31" ht="15.75">
      <c r="A31" s="14"/>
    </row>
  </sheetData>
  <sheetProtection/>
  <mergeCells count="15">
    <mergeCell ref="N27:O27"/>
    <mergeCell ref="A6:V6"/>
    <mergeCell ref="A14:A17"/>
    <mergeCell ref="B14:B17"/>
    <mergeCell ref="C14:L14"/>
    <mergeCell ref="M14:V14"/>
    <mergeCell ref="C15:G15"/>
    <mergeCell ref="H15:L15"/>
    <mergeCell ref="M15:Q15"/>
    <mergeCell ref="R15:V15"/>
    <mergeCell ref="C16:G16"/>
    <mergeCell ref="H16:L16"/>
    <mergeCell ref="M16:Q16"/>
    <mergeCell ref="R16:V16"/>
    <mergeCell ref="T10:V1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V52"/>
  <sheetViews>
    <sheetView zoomScale="75" zoomScaleNormal="75" zoomScalePageLayoutView="0" workbookViewId="0" topLeftCell="A1">
      <selection activeCell="B14" sqref="B14"/>
    </sheetView>
  </sheetViews>
  <sheetFormatPr defaultColWidth="9.00390625" defaultRowHeight="15.75"/>
  <cols>
    <col min="1" max="1" width="54.125" style="76" bestFit="1" customWidth="1"/>
    <col min="2" max="2" width="25.50390625" style="76" customWidth="1"/>
    <col min="3" max="3" width="21.625" style="76" customWidth="1"/>
    <col min="4" max="16384" width="9.00390625" style="76" customWidth="1"/>
  </cols>
  <sheetData>
    <row r="1" ht="15.75">
      <c r="C1" s="2" t="s">
        <v>188</v>
      </c>
    </row>
    <row r="2" ht="15.75">
      <c r="C2" s="2" t="s">
        <v>175</v>
      </c>
    </row>
    <row r="3" ht="15.75">
      <c r="C3" s="2" t="s">
        <v>212</v>
      </c>
    </row>
    <row r="4" ht="15.75">
      <c r="C4" s="77"/>
    </row>
    <row r="5" spans="1:256" ht="34.5" customHeight="1">
      <c r="A5" s="173" t="s">
        <v>65</v>
      </c>
      <c r="B5" s="174"/>
      <c r="C5" s="174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17.25">
      <c r="A6" s="1"/>
      <c r="B6" s="1"/>
      <c r="C6" s="1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3" ht="15.75">
      <c r="A7" s="216" t="s">
        <v>223</v>
      </c>
      <c r="B7" s="216"/>
      <c r="C7" s="216"/>
    </row>
    <row r="8" spans="1:3" ht="15.75">
      <c r="A8" s="93"/>
      <c r="B8" s="93"/>
      <c r="C8" s="93"/>
    </row>
    <row r="9" ht="20.25">
      <c r="C9" s="133" t="s">
        <v>176</v>
      </c>
    </row>
    <row r="10" ht="18.75">
      <c r="C10" s="131" t="s">
        <v>211</v>
      </c>
    </row>
    <row r="11" ht="18.75">
      <c r="C11" s="131"/>
    </row>
    <row r="12" spans="2:3" ht="15.75" customHeight="1">
      <c r="B12" s="189" t="s">
        <v>221</v>
      </c>
      <c r="C12" s="189"/>
    </row>
    <row r="13" ht="18.75">
      <c r="C13" s="131" t="s">
        <v>225</v>
      </c>
    </row>
    <row r="14" ht="18.75">
      <c r="C14" s="131" t="s">
        <v>177</v>
      </c>
    </row>
    <row r="15" ht="15.75">
      <c r="B15" s="79"/>
    </row>
    <row r="16" spans="1:3" ht="15.75">
      <c r="A16" s="80" t="s">
        <v>203</v>
      </c>
      <c r="B16" s="81"/>
      <c r="C16" s="157"/>
    </row>
    <row r="17" spans="1:3" ht="47.25">
      <c r="A17" s="82" t="s">
        <v>204</v>
      </c>
      <c r="B17" s="83" t="s">
        <v>205</v>
      </c>
      <c r="C17" s="84" t="s">
        <v>70</v>
      </c>
    </row>
    <row r="18" spans="1:3" ht="15.75">
      <c r="A18" s="82">
        <v>1</v>
      </c>
      <c r="B18" s="82">
        <v>2</v>
      </c>
      <c r="C18" s="117">
        <v>3</v>
      </c>
    </row>
    <row r="19" spans="1:3" ht="15.75">
      <c r="A19" s="85" t="s">
        <v>206</v>
      </c>
      <c r="B19" s="124">
        <f>C19</f>
        <v>150.754</v>
      </c>
      <c r="C19" s="124">
        <v>150.754</v>
      </c>
    </row>
    <row r="20" spans="1:3" ht="15.75">
      <c r="A20" s="85" t="s">
        <v>207</v>
      </c>
      <c r="B20" s="124">
        <f>C20</f>
        <v>0.756</v>
      </c>
      <c r="C20" s="124">
        <v>0.756</v>
      </c>
    </row>
    <row r="21" spans="1:3" ht="15.75">
      <c r="A21" s="85" t="s">
        <v>208</v>
      </c>
      <c r="B21" s="85"/>
      <c r="C21" s="85"/>
    </row>
    <row r="22" spans="1:3" ht="15.75">
      <c r="A22" s="86" t="s">
        <v>209</v>
      </c>
      <c r="B22" s="85"/>
      <c r="C22" s="85"/>
    </row>
    <row r="23" spans="1:3" ht="15.75">
      <c r="A23" s="86" t="s">
        <v>76</v>
      </c>
      <c r="B23" s="85"/>
      <c r="C23" s="85"/>
    </row>
    <row r="24" spans="1:3" ht="15.75">
      <c r="A24" s="85" t="s">
        <v>131</v>
      </c>
      <c r="B24" s="85"/>
      <c r="C24" s="85"/>
    </row>
    <row r="25" spans="1:3" ht="15.75">
      <c r="A25" s="85" t="s">
        <v>210</v>
      </c>
      <c r="B25" s="124">
        <f>C25</f>
        <v>9.967</v>
      </c>
      <c r="C25" s="124">
        <v>9.967</v>
      </c>
    </row>
    <row r="26" spans="1:3" ht="15.75">
      <c r="A26" s="85" t="s">
        <v>0</v>
      </c>
      <c r="B26" s="124">
        <f>C26</f>
        <v>9.967</v>
      </c>
      <c r="C26" s="124">
        <v>9.967</v>
      </c>
    </row>
    <row r="27" spans="1:3" ht="15.75">
      <c r="A27" s="85" t="s">
        <v>1</v>
      </c>
      <c r="B27" s="124"/>
      <c r="C27" s="124"/>
    </row>
    <row r="28" spans="1:3" ht="15.75">
      <c r="A28" s="85" t="s">
        <v>2</v>
      </c>
      <c r="B28" s="124">
        <f>C28</f>
        <v>119.053</v>
      </c>
      <c r="C28" s="124">
        <v>119.053</v>
      </c>
    </row>
    <row r="29" spans="1:3" ht="15.75">
      <c r="A29" s="85" t="s">
        <v>3</v>
      </c>
      <c r="B29" s="124"/>
      <c r="C29" s="124"/>
    </row>
    <row r="30" spans="1:3" ht="15.75">
      <c r="A30" s="86" t="s">
        <v>4</v>
      </c>
      <c r="B30" s="124"/>
      <c r="C30" s="124"/>
    </row>
    <row r="31" spans="1:3" ht="15.75">
      <c r="A31" s="86" t="s">
        <v>5</v>
      </c>
      <c r="B31" s="124"/>
      <c r="C31" s="124"/>
    </row>
    <row r="32" spans="1:3" ht="15.75">
      <c r="A32" s="86" t="s">
        <v>6</v>
      </c>
      <c r="B32" s="124"/>
      <c r="C32" s="124"/>
    </row>
    <row r="33" spans="1:3" ht="15.75">
      <c r="A33" s="86" t="s">
        <v>7</v>
      </c>
      <c r="B33" s="124">
        <f>C33</f>
        <v>119.053</v>
      </c>
      <c r="C33" s="124">
        <v>119.053</v>
      </c>
    </row>
    <row r="34" spans="1:3" ht="15.75">
      <c r="A34" s="85" t="s">
        <v>8</v>
      </c>
      <c r="B34" s="124">
        <f>C34</f>
        <v>9.626</v>
      </c>
      <c r="C34" s="124">
        <v>9.626</v>
      </c>
    </row>
    <row r="35" spans="1:3" ht="15.75">
      <c r="A35" s="86" t="s">
        <v>9</v>
      </c>
      <c r="B35" s="124"/>
      <c r="C35" s="124"/>
    </row>
    <row r="36" spans="1:3" ht="15.75">
      <c r="A36" s="86" t="s">
        <v>10</v>
      </c>
      <c r="B36" s="124">
        <f>C36</f>
        <v>9.626</v>
      </c>
      <c r="C36" s="124">
        <v>9.626</v>
      </c>
    </row>
    <row r="37" spans="1:3" ht="15.75">
      <c r="A37" s="87" t="s">
        <v>11</v>
      </c>
      <c r="B37" s="85"/>
      <c r="C37" s="85"/>
    </row>
    <row r="38" spans="1:3" ht="15.75">
      <c r="A38" s="87" t="s">
        <v>12</v>
      </c>
      <c r="B38" s="85"/>
      <c r="C38" s="85"/>
    </row>
    <row r="39" spans="1:3" ht="15.75">
      <c r="A39" s="87" t="s">
        <v>13</v>
      </c>
      <c r="B39" s="85"/>
      <c r="C39" s="85"/>
    </row>
    <row r="40" spans="1:3" ht="15.75">
      <c r="A40" s="85" t="s">
        <v>14</v>
      </c>
      <c r="B40" s="85"/>
      <c r="C40" s="85"/>
    </row>
    <row r="41" spans="1:3" ht="15.75">
      <c r="A41" s="217" t="s">
        <v>15</v>
      </c>
      <c r="B41" s="217"/>
      <c r="C41" s="217"/>
    </row>
    <row r="42" spans="1:3" ht="31.5">
      <c r="A42" s="85" t="s">
        <v>16</v>
      </c>
      <c r="B42" s="218"/>
      <c r="C42" s="219"/>
    </row>
    <row r="43" spans="1:3" ht="15.75">
      <c r="A43" s="85" t="s">
        <v>17</v>
      </c>
      <c r="B43" s="218"/>
      <c r="C43" s="219"/>
    </row>
    <row r="44" spans="1:3" ht="15.75">
      <c r="A44" s="85" t="s">
        <v>18</v>
      </c>
      <c r="B44" s="218"/>
      <c r="C44" s="219"/>
    </row>
    <row r="45" spans="1:3" ht="15.75">
      <c r="A45" s="85" t="s">
        <v>19</v>
      </c>
      <c r="B45" s="218"/>
      <c r="C45" s="219"/>
    </row>
    <row r="46" spans="1:3" ht="15.75">
      <c r="A46" s="217" t="s">
        <v>20</v>
      </c>
      <c r="B46" s="217"/>
      <c r="C46" s="217"/>
    </row>
    <row r="47" spans="1:3" ht="15.75">
      <c r="A47" s="88" t="s">
        <v>21</v>
      </c>
      <c r="B47" s="221"/>
      <c r="C47" s="221"/>
    </row>
    <row r="48" spans="1:3" ht="15.75">
      <c r="A48" s="88" t="s">
        <v>22</v>
      </c>
      <c r="B48" s="221"/>
      <c r="C48" s="221"/>
    </row>
    <row r="49" spans="1:3" ht="15.75">
      <c r="A49" s="88" t="s">
        <v>23</v>
      </c>
      <c r="B49" s="221"/>
      <c r="C49" s="221"/>
    </row>
    <row r="50" spans="1:3" ht="15.75">
      <c r="A50" s="89" t="s">
        <v>24</v>
      </c>
      <c r="B50" s="221"/>
      <c r="C50" s="221"/>
    </row>
    <row r="51" spans="1:2" ht="15.75">
      <c r="A51" s="90"/>
      <c r="B51" s="90"/>
    </row>
    <row r="52" spans="1:3" ht="33" customHeight="1">
      <c r="A52" s="220" t="s">
        <v>25</v>
      </c>
      <c r="B52" s="220"/>
      <c r="C52" s="220"/>
    </row>
  </sheetData>
  <sheetProtection/>
  <mergeCells count="14">
    <mergeCell ref="B44:C44"/>
    <mergeCell ref="A52:C52"/>
    <mergeCell ref="B45:C45"/>
    <mergeCell ref="A46:C46"/>
    <mergeCell ref="B47:C47"/>
    <mergeCell ref="B48:C48"/>
    <mergeCell ref="B49:C49"/>
    <mergeCell ref="B50:C50"/>
    <mergeCell ref="A5:C5"/>
    <mergeCell ref="A7:C7"/>
    <mergeCell ref="A41:C41"/>
    <mergeCell ref="B42:C42"/>
    <mergeCell ref="B12:C12"/>
    <mergeCell ref="B43:C4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K20"/>
  <sheetViews>
    <sheetView zoomScale="80" zoomScaleNormal="80" zoomScalePageLayoutView="0" workbookViewId="0" topLeftCell="A1">
      <selection activeCell="K12" sqref="K12"/>
    </sheetView>
  </sheetViews>
  <sheetFormatPr defaultColWidth="9.00390625" defaultRowHeight="15.75"/>
  <cols>
    <col min="1" max="1" width="3.875" style="49" bestFit="1" customWidth="1"/>
    <col min="2" max="2" width="33.875" style="50" customWidth="1"/>
    <col min="3" max="4" width="10.875" style="50" bestFit="1" customWidth="1"/>
    <col min="5" max="5" width="6.25390625" style="50" bestFit="1" customWidth="1"/>
    <col min="6" max="6" width="13.875" style="50" bestFit="1" customWidth="1"/>
    <col min="7" max="7" width="13.25390625" style="50" bestFit="1" customWidth="1"/>
    <col min="8" max="8" width="16.00390625" style="50" bestFit="1" customWidth="1"/>
    <col min="9" max="9" width="11.625" style="50" bestFit="1" customWidth="1"/>
    <col min="10" max="10" width="16.875" style="50" customWidth="1"/>
    <col min="11" max="11" width="15.375" style="50" customWidth="1"/>
    <col min="12" max="16384" width="9.00390625" style="49" customWidth="1"/>
  </cols>
  <sheetData>
    <row r="2" ht="15.75">
      <c r="K2" s="2" t="s">
        <v>60</v>
      </c>
    </row>
    <row r="3" ht="15.75">
      <c r="K3" s="2" t="s">
        <v>175</v>
      </c>
    </row>
    <row r="4" ht="15.75">
      <c r="K4" s="2" t="s">
        <v>212</v>
      </c>
    </row>
    <row r="5" ht="15.75">
      <c r="K5" s="2"/>
    </row>
    <row r="6" spans="1:11" ht="33.75" customHeight="1">
      <c r="A6" s="223" t="s">
        <v>224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ht="20.25">
      <c r="K7" s="133" t="s">
        <v>176</v>
      </c>
    </row>
    <row r="8" ht="18.75">
      <c r="K8" s="131" t="s">
        <v>211</v>
      </c>
    </row>
    <row r="9" ht="18.75">
      <c r="K9" s="131"/>
    </row>
    <row r="10" spans="10:11" ht="15.75" customHeight="1">
      <c r="J10" s="189" t="s">
        <v>221</v>
      </c>
      <c r="K10" s="189"/>
    </row>
    <row r="11" ht="18.75">
      <c r="K11" s="131" t="s">
        <v>225</v>
      </c>
    </row>
    <row r="12" ht="18.75">
      <c r="K12" s="131" t="s">
        <v>177</v>
      </c>
    </row>
    <row r="13" ht="15.75" thickBot="1"/>
    <row r="14" spans="1:11" s="50" customFormat="1" ht="84.75" customHeight="1">
      <c r="A14" s="225" t="s">
        <v>163</v>
      </c>
      <c r="B14" s="227" t="s">
        <v>169</v>
      </c>
      <c r="C14" s="228" t="s">
        <v>161</v>
      </c>
      <c r="D14" s="229"/>
      <c r="E14" s="230"/>
      <c r="F14" s="227" t="s">
        <v>162</v>
      </c>
      <c r="G14" s="227"/>
      <c r="H14" s="227" t="s">
        <v>172</v>
      </c>
      <c r="I14" s="227"/>
      <c r="J14" s="227"/>
      <c r="K14" s="227"/>
    </row>
    <row r="15" spans="1:11" s="50" customFormat="1" ht="39.75" customHeight="1">
      <c r="A15" s="226"/>
      <c r="B15" s="222"/>
      <c r="C15" s="222" t="s">
        <v>166</v>
      </c>
      <c r="D15" s="222" t="s">
        <v>167</v>
      </c>
      <c r="E15" s="222" t="s">
        <v>168</v>
      </c>
      <c r="F15" s="222" t="s">
        <v>170</v>
      </c>
      <c r="G15" s="222" t="s">
        <v>171</v>
      </c>
      <c r="H15" s="222" t="s">
        <v>173</v>
      </c>
      <c r="I15" s="222" t="s">
        <v>164</v>
      </c>
      <c r="J15" s="222" t="s">
        <v>174</v>
      </c>
      <c r="K15" s="222" t="s">
        <v>165</v>
      </c>
    </row>
    <row r="16" spans="1:11" ht="63.75" customHeight="1">
      <c r="A16" s="226"/>
      <c r="B16" s="222"/>
      <c r="C16" s="222"/>
      <c r="D16" s="222"/>
      <c r="E16" s="222"/>
      <c r="F16" s="222"/>
      <c r="G16" s="222"/>
      <c r="H16" s="222"/>
      <c r="I16" s="222"/>
      <c r="J16" s="222"/>
      <c r="K16" s="222"/>
    </row>
    <row r="17" spans="1:11" ht="64.5" customHeight="1">
      <c r="A17" s="123">
        <v>1</v>
      </c>
      <c r="B17" s="122" t="str">
        <f>'приложение 7.1'!B20</f>
        <v>Проектирование и строительство ТП 5-3 (новая) 2х400кВА (взамен морально и физически устаревшей существующей ТП 5-4)</v>
      </c>
      <c r="C17" s="122" t="s">
        <v>34</v>
      </c>
      <c r="D17" s="51" t="s">
        <v>73</v>
      </c>
      <c r="E17" s="51" t="s">
        <v>73</v>
      </c>
      <c r="F17" s="51">
        <v>2011</v>
      </c>
      <c r="G17" s="51">
        <v>2011</v>
      </c>
      <c r="H17" s="51" t="s">
        <v>33</v>
      </c>
      <c r="I17" s="51" t="s">
        <v>73</v>
      </c>
      <c r="J17" s="51" t="s">
        <v>33</v>
      </c>
      <c r="K17" s="51" t="s">
        <v>73</v>
      </c>
    </row>
    <row r="18" spans="1:11" ht="68.25" customHeight="1">
      <c r="A18" s="123">
        <v>2</v>
      </c>
      <c r="B18" s="122" t="str">
        <f>'приложение 7.1'!B21</f>
        <v>Проектирование замены ВЛ-10 кВ на КЛ-10кВ. Демонтаж ВЛ-10кВ от ТП 6-5 до ТП 5-4, монтаж КЛ-10кВ от РП-4 до ТП 5-3 (новая) и от ТП 6-3 до ТП 5-3 (новая)</v>
      </c>
      <c r="C18" s="51" t="s">
        <v>73</v>
      </c>
      <c r="D18" s="51" t="s">
        <v>73</v>
      </c>
      <c r="E18" s="51">
        <v>0.5</v>
      </c>
      <c r="F18" s="51">
        <v>2011</v>
      </c>
      <c r="G18" s="51">
        <v>2011</v>
      </c>
      <c r="H18" s="51" t="s">
        <v>33</v>
      </c>
      <c r="I18" s="51" t="s">
        <v>73</v>
      </c>
      <c r="J18" s="51" t="s">
        <v>33</v>
      </c>
      <c r="K18" s="51" t="s">
        <v>73</v>
      </c>
    </row>
    <row r="19" spans="1:11" ht="42" customHeight="1">
      <c r="A19" s="123">
        <v>3</v>
      </c>
      <c r="B19" s="122" t="str">
        <f>'приложение 7.1'!B22</f>
        <v>Замена маслянных выключателей 35 кВ на вакуумные на ПС 35/6 кВ "Тепловая"</v>
      </c>
      <c r="C19" s="51" t="s">
        <v>73</v>
      </c>
      <c r="D19" s="51" t="s">
        <v>73</v>
      </c>
      <c r="E19" s="51" t="s">
        <v>73</v>
      </c>
      <c r="F19" s="51">
        <v>2011</v>
      </c>
      <c r="G19" s="51">
        <v>2011</v>
      </c>
      <c r="H19" s="51" t="s">
        <v>35</v>
      </c>
      <c r="I19" s="51" t="s">
        <v>35</v>
      </c>
      <c r="J19" s="51" t="s">
        <v>35</v>
      </c>
      <c r="K19" s="51" t="s">
        <v>35</v>
      </c>
    </row>
    <row r="20" spans="1:11" ht="60" customHeight="1">
      <c r="A20" s="123">
        <v>4</v>
      </c>
      <c r="B20" s="122" t="str">
        <f>'приложение 7.1'!B23</f>
        <v>Замена маслянных выключателей 10 кВ на вакуумные на ПС 35/10 кВ "Константиновская" (9 шт), РП-1 (8 шт)</v>
      </c>
      <c r="C20" s="51" t="s">
        <v>73</v>
      </c>
      <c r="D20" s="51" t="s">
        <v>73</v>
      </c>
      <c r="E20" s="51" t="s">
        <v>73</v>
      </c>
      <c r="F20" s="51">
        <v>2011</v>
      </c>
      <c r="G20" s="51">
        <v>2011</v>
      </c>
      <c r="H20" s="51" t="s">
        <v>35</v>
      </c>
      <c r="I20" s="51" t="s">
        <v>35</v>
      </c>
      <c r="J20" s="51" t="s">
        <v>35</v>
      </c>
      <c r="K20" s="51" t="s">
        <v>35</v>
      </c>
    </row>
  </sheetData>
  <sheetProtection/>
  <mergeCells count="16">
    <mergeCell ref="A6:K6"/>
    <mergeCell ref="A14:A16"/>
    <mergeCell ref="B14:B16"/>
    <mergeCell ref="C14:E14"/>
    <mergeCell ref="F14:G14"/>
    <mergeCell ref="H14:K14"/>
    <mergeCell ref="C15:C16"/>
    <mergeCell ref="D15:D16"/>
    <mergeCell ref="J15:J16"/>
    <mergeCell ref="J10:K10"/>
    <mergeCell ref="E15:E16"/>
    <mergeCell ref="G15:G16"/>
    <mergeCell ref="H15:H16"/>
    <mergeCell ref="I15:I16"/>
    <mergeCell ref="F15:F16"/>
    <mergeCell ref="K15:K16"/>
  </mergeCells>
  <printOptions/>
  <pageMargins left="0.7" right="0.7" top="0.31" bottom="0.29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</cp:lastModifiedBy>
  <cp:lastPrinted>2012-02-15T04:51:17Z</cp:lastPrinted>
  <dcterms:created xsi:type="dcterms:W3CDTF">2009-07-27T10:10:26Z</dcterms:created>
  <dcterms:modified xsi:type="dcterms:W3CDTF">2012-02-29T10:38:32Z</dcterms:modified>
  <cp:category/>
  <cp:version/>
  <cp:contentType/>
  <cp:contentStatus/>
</cp:coreProperties>
</file>