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Титул" sheetId="1" r:id="rId1"/>
    <sheet name="стр.2_4" sheetId="2" r:id="rId2"/>
    <sheet name="стр.2_ПЭ (2)" sheetId="3" r:id="rId3"/>
    <sheet name="стр.3_Сети" sheetId="4" r:id="rId4"/>
  </sheets>
  <definedNames>
    <definedName name="_xlnm.Print_Area" localSheetId="1">'стр.2_4'!$A$1:$FE$39</definedName>
    <definedName name="_xlnm.Print_Area" localSheetId="2">'стр.2_ПЭ (2)'!$A$1:$ES$91</definedName>
    <definedName name="_xlnm.Print_Area" localSheetId="0">'Титул'!$A$1:$EY$30</definedName>
  </definedNames>
  <calcPr fullCalcOnLoad="1"/>
</workbook>
</file>

<file path=xl/sharedStrings.xml><?xml version="1.0" encoding="utf-8"?>
<sst xmlns="http://schemas.openxmlformats.org/spreadsheetml/2006/main" count="971" uniqueCount="557">
  <si>
    <t>за 20</t>
  </si>
  <si>
    <t xml:space="preserve"> г.</t>
  </si>
  <si>
    <t>-</t>
  </si>
  <si>
    <t>Наименование отчитывающейся организации</t>
  </si>
  <si>
    <t>Почтовый адрес</t>
  </si>
  <si>
    <t>Всего</t>
  </si>
  <si>
    <t>Реквизиты договора</t>
  </si>
  <si>
    <t>Мощность 1го подключения</t>
  </si>
  <si>
    <t>Сумма договора (без НДС)</t>
  </si>
  <si>
    <t>Количество подключений</t>
  </si>
  <si>
    <t>Оплаченная суммарная присоединенная мощность</t>
  </si>
  <si>
    <t>Дата подключения (акта)</t>
  </si>
  <si>
    <t>Х</t>
  </si>
  <si>
    <t>Участок (подразделение)</t>
  </si>
  <si>
    <t>Тип оборудования</t>
  </si>
  <si>
    <t>Дата ввода (вывода)</t>
  </si>
  <si>
    <t>Количество единиц оборудования</t>
  </si>
  <si>
    <t>Суммарная присоединенная мощность</t>
  </si>
  <si>
    <t>Организация заявитель</t>
  </si>
  <si>
    <t>Уровень напряжения, кВ</t>
  </si>
  <si>
    <t>(в местах подстанций, трансформаторов и распределительных устройств)</t>
  </si>
  <si>
    <t xml:space="preserve"> и заключенных договорах на технологическое присоединение заявителей</t>
  </si>
  <si>
    <t xml:space="preserve"> с присоединяемой мощностью до 10 000кВА и уровне напряжения до 35кВ</t>
  </si>
  <si>
    <t>Наименование участка сети</t>
  </si>
  <si>
    <t>Подключенная мощность заявителей, кВт</t>
  </si>
  <si>
    <t>Резерв мощно-сти на начало периода, кВт</t>
  </si>
  <si>
    <t>Вводимая мощность, с учетом ИП, кВт</t>
  </si>
  <si>
    <t>Заявленная мощность в текущ. пер., кВт</t>
  </si>
  <si>
    <t>Резерв мощно-сти на конец периода, кВт</t>
  </si>
  <si>
    <t>Уровень напря-жения подклю-чения, кВ</t>
  </si>
  <si>
    <t>Дата подачи заявки</t>
  </si>
  <si>
    <t>Реквизиты договора, ТУ</t>
  </si>
  <si>
    <t>Сумма договора, тыс. руб. (без НДС)</t>
  </si>
  <si>
    <t>Мощность подключения, кВт</t>
  </si>
  <si>
    <t>Причина отказа (анулирования) заявки на технологическое присоединение</t>
  </si>
  <si>
    <t>Заявленная мощность</t>
  </si>
  <si>
    <t>Раздел VIII. Информация об анулированых заявках на технологическое присоединение</t>
  </si>
  <si>
    <t>СВЕДЕНИЯ ОБ ОСУЩЕСТВЛЕНИИ ТЕХНОЛОГИЧЕСКОГО ПРИСОЕДИНЕНИЯ К ЭЛЕКТРИЧЕСКИМ СЕТЯМ</t>
  </si>
  <si>
    <t>МУП "Муравленковское предприятие городских электрических сетей" МО г. Муравленко</t>
  </si>
  <si>
    <t>ПС 35/10 кВ "Константиновская"</t>
  </si>
  <si>
    <t>ПС110/10 кВ "Ханупа"</t>
  </si>
  <si>
    <t>ПС 35/10 кВ "Алевтина"</t>
  </si>
  <si>
    <t>ПС 35/6 кВ "Тепловая"</t>
  </si>
  <si>
    <t>Мах разр. к использованию мощность от сети ОАО "Тюменьэнерго"</t>
  </si>
  <si>
    <t>ПС 110/35/6 кВ "Стрела", в т.ч.</t>
  </si>
  <si>
    <t>629602 ЯНАО, г. Муравленко, ул.Нефтяников 26, а/я 614,  Дюжечкин Евгений Викторович, тел./факс (34938)43-2-98  mpges@sms-net.ru</t>
  </si>
  <si>
    <t>Не подписание договора со стороны Заказчика</t>
  </si>
  <si>
    <t>Рассторгнут договор по инициативе Заказчика</t>
  </si>
  <si>
    <t>Договор не подписан заказчиком в установленные законом сроки</t>
  </si>
  <si>
    <t>ИП</t>
  </si>
  <si>
    <t>Юр.лицо</t>
  </si>
  <si>
    <t>Физ.лицо</t>
  </si>
  <si>
    <t>энергопринимающих устройств максимальной мощностью, не превышающей 15 кВт включительно</t>
  </si>
  <si>
    <t xml:space="preserve">Наименование потребителя (заявителя) </t>
  </si>
  <si>
    <t>Реквизиты договора на технологическое присоединение к объектам электросетевого хозяйства</t>
  </si>
  <si>
    <t>Фактические расходы на подключение</t>
  </si>
  <si>
    <t>Сумма выпадающих доходов</t>
  </si>
  <si>
    <t>21.12.2012</t>
  </si>
  <si>
    <t>ИТОГО</t>
  </si>
  <si>
    <t>13</t>
  </si>
  <si>
    <t>11.01.2013</t>
  </si>
  <si>
    <t>13/01 от11.01.2013</t>
  </si>
  <si>
    <t>31.03.2013</t>
  </si>
  <si>
    <t>13/15 от 14.03.2013</t>
  </si>
  <si>
    <t>03.04.2013</t>
  </si>
  <si>
    <t>12/73 от28.03.2013</t>
  </si>
  <si>
    <t>16.07.2013</t>
  </si>
  <si>
    <t>13/60 от 04.07.2013</t>
  </si>
  <si>
    <t>29.07.2013</t>
  </si>
  <si>
    <t>13/64 от 15.07.2013</t>
  </si>
  <si>
    <t>16.12.2013</t>
  </si>
  <si>
    <t>13/74 от 07.08.2013</t>
  </si>
  <si>
    <t>09.12.2013</t>
  </si>
  <si>
    <t>13/88 от 02.09. 2013</t>
  </si>
  <si>
    <t>23.09.2013</t>
  </si>
  <si>
    <t>13/89 от 09.09.2013</t>
  </si>
  <si>
    <t>30.09.2013</t>
  </si>
  <si>
    <t>13/93 от 30.09.2013</t>
  </si>
  <si>
    <t>30.10.2013</t>
  </si>
  <si>
    <t>13/94 от 16.10.2013</t>
  </si>
  <si>
    <t>13/95 от 16.10.2013</t>
  </si>
  <si>
    <t>07.12.2015</t>
  </si>
  <si>
    <t>13/96 от 16.10.2013</t>
  </si>
  <si>
    <t>13/97 от 16.10.2013</t>
  </si>
  <si>
    <t>13/98 от 16.10.2013</t>
  </si>
  <si>
    <t>13/99 от 16.10.2013</t>
  </si>
  <si>
    <t>13/100 от 16.10.2013</t>
  </si>
  <si>
    <t>13/105 от 16.10.2013</t>
  </si>
  <si>
    <t>13/107 от 16.10.2013</t>
  </si>
  <si>
    <t>13/114 от 29.11.2013</t>
  </si>
  <si>
    <t>13/115 от 09.12.2013</t>
  </si>
  <si>
    <t>28.02.2013</t>
  </si>
  <si>
    <t>12/37 от03.07.2013</t>
  </si>
  <si>
    <t>29.03.2013</t>
  </si>
  <si>
    <t>12/20 от 03.05.2012</t>
  </si>
  <si>
    <t>12/41 от 09.07.2013</t>
  </si>
  <si>
    <t>21.10.2013</t>
  </si>
  <si>
    <t>10/10 от 13.05.2010</t>
  </si>
  <si>
    <t>26.08.2013</t>
  </si>
  <si>
    <t>12/42 от 18.07.2012</t>
  </si>
  <si>
    <t>09.09.2013</t>
  </si>
  <si>
    <t>12/65 от 29.10.2012</t>
  </si>
  <si>
    <t>13/11 от 28.02.2013</t>
  </si>
  <si>
    <t>13/17 от 15.03.2013</t>
  </si>
  <si>
    <t>13/19 от 18.03.2013</t>
  </si>
  <si>
    <t>13/20 от 18.03.2013</t>
  </si>
  <si>
    <t>30.04.2013</t>
  </si>
  <si>
    <t>12/39 от 04.07.2013</t>
  </si>
  <si>
    <t>31.10.2013</t>
  </si>
  <si>
    <t>13/28 от 01.10.2013</t>
  </si>
  <si>
    <t>30.11.2013</t>
  </si>
  <si>
    <t>13/39 от 07.06.2013</t>
  </si>
  <si>
    <t>01.08.2013</t>
  </si>
  <si>
    <t>13/54 от 28.06.2013</t>
  </si>
  <si>
    <t>16.09.2013</t>
  </si>
  <si>
    <t>13/73 от 20.08.2013</t>
  </si>
  <si>
    <t>25.09.2013</t>
  </si>
  <si>
    <t>12/70 от 01.08.2013</t>
  </si>
  <si>
    <t>13/92 от 30.09.2013</t>
  </si>
  <si>
    <t>01.11.2013</t>
  </si>
  <si>
    <t>13/108 от 31.10.2013</t>
  </si>
  <si>
    <t>13/113 от 03.12.2013</t>
  </si>
  <si>
    <t>31.01.2013</t>
  </si>
  <si>
    <t>11/46 от 18.07.2011</t>
  </si>
  <si>
    <t>30.12.2013</t>
  </si>
  <si>
    <t>12/74 от 31.01.2013</t>
  </si>
  <si>
    <t>11/65 от 13.09.2011</t>
  </si>
  <si>
    <t>31.07.2013</t>
  </si>
  <si>
    <t>13/16 от07.03.2013</t>
  </si>
  <si>
    <t>МКУ "УКЗ"</t>
  </si>
  <si>
    <t>13/01 от 11.01.2013, 12 от 20.04.2012г.</t>
  </si>
  <si>
    <t>ТП 2-1 фидер №18</t>
  </si>
  <si>
    <t>ООО "Ленар"</t>
  </si>
  <si>
    <t>13/02 от 30.01.2013, 02 от 21.01.2013</t>
  </si>
  <si>
    <t>ТП 6-1 (нов.) 0,4 кВ СШ №1, СШ№2</t>
  </si>
  <si>
    <t>13/03 от 30.01.2013, 03 от 21.01.2013</t>
  </si>
  <si>
    <t>13/04, 06 от 23.01.2013</t>
  </si>
  <si>
    <t>ТП 3-6 (проект.)</t>
  </si>
  <si>
    <t>ИП Рабаданов А.З.</t>
  </si>
  <si>
    <t>13/05 от 16.07.2013, 04 от 21.01.2013</t>
  </si>
  <si>
    <t>ТП 5-6 0,4кВ ф.№10, авт.№11</t>
  </si>
  <si>
    <t>13/06 от 16.07.2013, 05 от 21.01.2013</t>
  </si>
  <si>
    <t>ТП 5-6 ф.№6,№7</t>
  </si>
  <si>
    <t>13/07, 08 от 28.01.2013</t>
  </si>
  <si>
    <t>ТП 7-2 фидер №19/1, ВЛ-0,4кВ, оп. №24</t>
  </si>
  <si>
    <t>13/08, 01 от 21.01.2013</t>
  </si>
  <si>
    <t>ТП 8-1 10кВ фидер №5</t>
  </si>
  <si>
    <t>13/09, 09 от 06.02.2013</t>
  </si>
  <si>
    <t>ТП 6-7, руб.№10, руб. №17</t>
  </si>
  <si>
    <t>ИП Нагибин</t>
  </si>
  <si>
    <t>13/10 от 16.04.2013, 10 от 12.02.2013</t>
  </si>
  <si>
    <t>ТП 32 , авт. №1</t>
  </si>
  <si>
    <t>ООО "Обьстрой"</t>
  </si>
  <si>
    <t>13/11 от 2802.2013, 12 от 25.02.2013</t>
  </si>
  <si>
    <t>ТП 8-3, 10 кВ, яч.7</t>
  </si>
  <si>
    <t>ООО "Екатеринбург-2000"</t>
  </si>
  <si>
    <t>13/13 от 12.03.2013, 13 от 01.03.2013</t>
  </si>
  <si>
    <t>ТП-32, авт. №3.</t>
  </si>
  <si>
    <t>13/14 от 12.03.2013, 14 от 01.03.2013</t>
  </si>
  <si>
    <t>ИП Смирнова А.М.</t>
  </si>
  <si>
    <t>13/15 от 14.03.2013, 15 от 05.03.2013</t>
  </si>
  <si>
    <t>А-04, опора №51П</t>
  </si>
  <si>
    <t>ТП 6-1, фидер 9, опора №5</t>
  </si>
  <si>
    <t>ООО "Магнум"</t>
  </si>
  <si>
    <t>13/16 от 07.04.2013, 18 от 07.03.2013</t>
  </si>
  <si>
    <t>. К-16, опора № 25П.</t>
  </si>
  <si>
    <t>ООО "Городское хозяйство"</t>
  </si>
  <si>
    <t>13/17 от15.03.2013, 17 от 06.03.2013</t>
  </si>
  <si>
    <t>ТП 4-5,  руб. №4, №16</t>
  </si>
  <si>
    <t>ИП Яцковская Е.П.</t>
  </si>
  <si>
    <t>1318 от 11.04.2013, 19 от 12.03.2013</t>
  </si>
  <si>
    <t>ТП-56, руб. № 7 фаза А.</t>
  </si>
  <si>
    <t>ООО "НКТ"</t>
  </si>
  <si>
    <t>ТП 5-3, ф. 23,24</t>
  </si>
  <si>
    <t xml:space="preserve">ТП 5-3, ф. 12,19 </t>
  </si>
  <si>
    <t>13/21, 21 от 20.03.2013</t>
  </si>
  <si>
    <t>ТП 5-6, АВ №  1, 8</t>
  </si>
  <si>
    <t>13/22 от 28.03.13, 22 от 21.03.2013</t>
  </si>
  <si>
    <t>ТП 12-1,  ф. № 8</t>
  </si>
  <si>
    <t>ГСК "Монтажник-8"</t>
  </si>
  <si>
    <t>13/23 от 05.04.13, 23 от 21.03.2013</t>
  </si>
  <si>
    <t>ТП 8-1, руб. №18</t>
  </si>
  <si>
    <t>13/25, 25 от 26.03.2014</t>
  </si>
  <si>
    <t>ТП-32, ф.2</t>
  </si>
  <si>
    <t>ТП-22, ф.1</t>
  </si>
  <si>
    <t xml:space="preserve">ТП-1, ф.6 </t>
  </si>
  <si>
    <t>13/26, 26 от 27.03.2015</t>
  </si>
  <si>
    <t>13/27, 27 от 28.03.2016</t>
  </si>
  <si>
    <t>ИП Алиев Д.М.о.</t>
  </si>
  <si>
    <t>13/28 от 01.10.2013, 24 от 27.03.2013</t>
  </si>
  <si>
    <t>ТП 2-5, авт.№№8,11</t>
  </si>
  <si>
    <t>13/29, 29 от 02.04.2013</t>
  </si>
  <si>
    <t>ТП-47, ф.2</t>
  </si>
  <si>
    <t>13/30, 30 от 03.04.2013</t>
  </si>
  <si>
    <t>ТП-32, ф.2; ТП-47, ф.2; ТП-22, ф.1</t>
  </si>
  <si>
    <t>13/31, 31 от 04.04.2013</t>
  </si>
  <si>
    <t>13/32, 32 от 04.04.2013</t>
  </si>
  <si>
    <t>А-16, опора №2</t>
  </si>
  <si>
    <t>ТП 8-1, ШУО-0,4кВ</t>
  </si>
  <si>
    <t>ОАО "Ростелеком"</t>
  </si>
  <si>
    <t>13/33, 34 от 16.04.2013</t>
  </si>
  <si>
    <t xml:space="preserve"> ТП-42 ф. 2</t>
  </si>
  <si>
    <t>ООО"Газхолодмаш"</t>
  </si>
  <si>
    <t>13/34 от 20.08.2013, 36 от 11.04.2014</t>
  </si>
  <si>
    <t>ТП5-2, руб. №№2,17</t>
  </si>
  <si>
    <t>13/35, 33 от 10.04.2013</t>
  </si>
  <si>
    <t>466,10,</t>
  </si>
  <si>
    <t xml:space="preserve">ТП 4-1 фидер №8, опора №3 </t>
  </si>
  <si>
    <t>13/36, 37 от 12.04.2013</t>
  </si>
  <si>
    <t>проектируемая 2БКТП 10/0,4 кВ</t>
  </si>
  <si>
    <t>13/37, 40 от 24.04.2013</t>
  </si>
  <si>
    <t>ТП 12-4, руб.№№5,6</t>
  </si>
  <si>
    <t>ИП Исмагилов Р.Р.</t>
  </si>
  <si>
    <t>13/38 от 21.05.2013, 42 от 30.04.2013</t>
  </si>
  <si>
    <t>ТП 3-6, руб.№№ 11,16</t>
  </si>
  <si>
    <t>ИП Дьяконов В.В.</t>
  </si>
  <si>
    <t>13/39 от 07.06.2013, 43 от 30.04.2013</t>
  </si>
  <si>
    <t>А-07, ВЛ-6кВ, опора № 9</t>
  </si>
  <si>
    <t>Х-24 10кВ, опора № 12</t>
  </si>
  <si>
    <t>ИП Байрамов М.М.</t>
  </si>
  <si>
    <t>13/40 от 19.09.2013, 44 от 30.04.2013</t>
  </si>
  <si>
    <t>ИП Хромишина О.Н.</t>
  </si>
  <si>
    <t>13/41 от 13.05.2013, 46 от 07.05.2013</t>
  </si>
  <si>
    <t>ТП-56, рубильник № 7 фаза В.</t>
  </si>
  <si>
    <t>13/42, 45 от 07.05.2013</t>
  </si>
  <si>
    <t>ТП 6-8, руб.№№5,10</t>
  </si>
  <si>
    <t>13/43, 47 от 07.05.2013</t>
  </si>
  <si>
    <t>ТП 8-1 ф. №5, КТПН 10/0,4 №1 проет.</t>
  </si>
  <si>
    <t>13/44, 07 от 28,01.2013</t>
  </si>
  <si>
    <t>РП-4, 10 кВ, яч. №7, яч. №10</t>
  </si>
  <si>
    <t>13/45, 101 от 28.12.2012</t>
  </si>
  <si>
    <t>ГКУ «ДКСиИ ЯНАО»</t>
  </si>
  <si>
    <t>РП -3 яч.5,15</t>
  </si>
  <si>
    <t>ООО "ЧОО"Интелект"</t>
  </si>
  <si>
    <t>13/46 от 28.05.2013, 48 от 17.05.2013</t>
  </si>
  <si>
    <t xml:space="preserve">А-04, опора №19 </t>
  </si>
  <si>
    <t>ММРО "НУР" г.Муравленко</t>
  </si>
  <si>
    <t>13/47, 49 от 20.05.2013</t>
  </si>
  <si>
    <t>ТП 8-1, руб. №2</t>
  </si>
  <si>
    <t>13/48, 50 от 22.05.2013</t>
  </si>
  <si>
    <t xml:space="preserve">ТП 11-2, ячейки №№ 9,10  </t>
  </si>
  <si>
    <t>13/49, 54 от 29.05.2013</t>
  </si>
  <si>
    <t>ТП 5-1 руб. №№ 13,5</t>
  </si>
  <si>
    <t>13/50 от 13.06.2013, 51 от 28.05.2013</t>
  </si>
  <si>
    <t>ИП Исматиллаев Ч.У.</t>
  </si>
  <si>
    <t>13/51 от 10.07.2013, 52 от 29.05.2013</t>
  </si>
  <si>
    <t>ТП-56 руб.№ 8.</t>
  </si>
  <si>
    <t>УМИ адмистрации</t>
  </si>
  <si>
    <t>13/52, 53 от 29.05.2013</t>
  </si>
  <si>
    <t>ТП 1-5, автомат №8.</t>
  </si>
  <si>
    <t>ГКУ ТО "УКС"</t>
  </si>
  <si>
    <t>13/53 от 02.12.2013, 84 от 29.10.2012</t>
  </si>
  <si>
    <t>ТП 5-2 руб.№№4,8,19,23</t>
  </si>
  <si>
    <t>ИП Хабибов М.Х.а.</t>
  </si>
  <si>
    <t>13/54 от 28.06.2013, 56 от 10.06.2013</t>
  </si>
  <si>
    <t>ТП 3-4, руб.№№17,18</t>
  </si>
  <si>
    <t>13/55, 55 от 10.06.2013</t>
  </si>
  <si>
    <t>ТП 3-4, рубильник  № 11</t>
  </si>
  <si>
    <t>Трегубова Н.И.</t>
  </si>
  <si>
    <t>13/56 от 13.06.2013, 57 от 10.06.2013</t>
  </si>
  <si>
    <t>ТП 11-2,руб.№15,12</t>
  </si>
  <si>
    <t>ИП Балтабаев Е.А.</t>
  </si>
  <si>
    <t>13/57 от 10.07.2013, 61 от 26.06.2013</t>
  </si>
  <si>
    <t>ТП-56, рубильник № 1</t>
  </si>
  <si>
    <t>13/58 от 04.07.2013, 60 от 20.06.2013</t>
  </si>
  <si>
    <t>ТП 1-1 фидер № 14</t>
  </si>
  <si>
    <t>ИП Кузнецова Л.И.</t>
  </si>
  <si>
    <t>13/59 от 17.07.2013, 63 от 28.06.2013</t>
  </si>
  <si>
    <t>ТП 12-4 руб.№№7,8</t>
  </si>
  <si>
    <t>ГБУК г.Москвы "МСЗП Каскадер"</t>
  </si>
  <si>
    <t>13/60 от 04.07.2013, 62 от 28.06.2013</t>
  </si>
  <si>
    <t>ТП 2-5, фидер 5</t>
  </si>
  <si>
    <t>13/61, 59 от 28.06.2013</t>
  </si>
  <si>
    <t>ТП 8-1, ф.16</t>
  </si>
  <si>
    <t>ИП Хабибов С.А.</t>
  </si>
  <si>
    <t>13/62 от 11.07.2013, 64 от 08.07.2013</t>
  </si>
  <si>
    <t>ТП 2-5,авт.№№4,20</t>
  </si>
  <si>
    <t>ТП-56, рубильник № 7</t>
  </si>
  <si>
    <t>ИП Атакшиев Г.М.о.</t>
  </si>
  <si>
    <t>13/63, 65 от11.07.2013</t>
  </si>
  <si>
    <t>13/64 от 15.07.2013, 50 от 19.07.2012</t>
  </si>
  <si>
    <t>ТП-107</t>
  </si>
  <si>
    <t>ИП Грабина А.Ю.</t>
  </si>
  <si>
    <t>13/65 от 15.07.2013, 66 от 15.07.2013</t>
  </si>
  <si>
    <t>ТП-82, фидер №3.</t>
  </si>
  <si>
    <t>Дегтярева О.Б.</t>
  </si>
  <si>
    <t>13/66 от 19.07.2013, 58 от 16.07.2013</t>
  </si>
  <si>
    <t>ТП-50</t>
  </si>
  <si>
    <t>ОАО "Ямалкоммунэнерго"</t>
  </si>
  <si>
    <t>13/67 от 29.08.2013, 70 от 22.07.2013</t>
  </si>
  <si>
    <t>ТП 2-1,руб.№№ 6,19</t>
  </si>
  <si>
    <t>13/68 от 29.08.2013, 71 от 22.07.2013</t>
  </si>
  <si>
    <t>ТП 3-2, руб.№№ 6,9.</t>
  </si>
  <si>
    <t>13/69 от 29.08.2013, 72 от 22.07.2013</t>
  </si>
  <si>
    <t>ТП 4-2, руб.№№6,10</t>
  </si>
  <si>
    <t>13/70 от 29.08.2013, 73 от 22.07.2013</t>
  </si>
  <si>
    <t>ТП11-1 руб.№№ 1,14</t>
  </si>
  <si>
    <t>13/71 от 29.08.2013, 74 от 22.07.2013</t>
  </si>
  <si>
    <t>ТП 6-12, ф.2,13</t>
  </si>
  <si>
    <t>13/72 от 29.08.2013, 75 от 22.07.2013</t>
  </si>
  <si>
    <t>ТП 3-6, ф.14,21</t>
  </si>
  <si>
    <t>13/73 от 20.08.2013, 76 от 23.07.2013</t>
  </si>
  <si>
    <t>ИП Корниенко С.А.</t>
  </si>
  <si>
    <t>ТП - 11, автомат №1</t>
  </si>
  <si>
    <t>13/74 от 07.08.2013, 77 от 25.07.2013</t>
  </si>
  <si>
    <t>13/75 от 29.08.2013, 78 от 29.07.2013</t>
  </si>
  <si>
    <t>ТП 1-4, ф. 7,8</t>
  </si>
  <si>
    <t>13/76 от 29.08.2013, 79 от 29.07.2013</t>
  </si>
  <si>
    <t>ТП 3-1, ф. 6,11</t>
  </si>
  <si>
    <t>13/77 от 29.08.2013, 80 от 29.07.2013</t>
  </si>
  <si>
    <t>ТП 4-4, ф.5,6</t>
  </si>
  <si>
    <t>13/78 от 29.08.2013, 81 от 29.07.2013</t>
  </si>
  <si>
    <t>ТП 8-2, ф.12,15</t>
  </si>
  <si>
    <t>13/79 от 29.08.2013, 82 от 29.07.2013</t>
  </si>
  <si>
    <t>ТП 12-1, ф.15,24</t>
  </si>
  <si>
    <t>13/80 от 03.09.2013, 67 от 08.08.2013</t>
  </si>
  <si>
    <t>ИП Кокшаров А.Ю.</t>
  </si>
  <si>
    <t>ТП 3-2 , ВРУ-0,4кВ МУП «МПГЭС»</t>
  </si>
  <si>
    <t>ИП Саракуца В.Ю.</t>
  </si>
  <si>
    <t>13/81 от 04.09.2013, 68 от 08.08.2013</t>
  </si>
  <si>
    <t>ИП Садовников Д.В.</t>
  </si>
  <si>
    <t>13/82 от 29.08.2013, 69 от 08.08.2013</t>
  </si>
  <si>
    <t>ИП Евдокимов С.Н.</t>
  </si>
  <si>
    <t>13/83 от 15.08.2013, 83 от 06.08.2013</t>
  </si>
  <si>
    <t>ТП 2-5, авт. №№10, 13</t>
  </si>
  <si>
    <t>Мирзоева З.Р.</t>
  </si>
  <si>
    <t>13/84 от 26.09.2013, 84 от 20.08.2013</t>
  </si>
  <si>
    <t>Хворенкова Т.С.</t>
  </si>
  <si>
    <t>13/85 от 21.08.2013, 85 от 20.08.2013</t>
  </si>
  <si>
    <t>ТП 1-4, ф.№14, ВРУ-0,4кВ ГК №1</t>
  </si>
  <si>
    <t>Муниров Р.Н.</t>
  </si>
  <si>
    <t>13/86 от 21.08.2013, 86 от 20.08.2013</t>
  </si>
  <si>
    <t>ТП 1-5, автомат  №8.</t>
  </si>
  <si>
    <t>Килессо А.В.</t>
  </si>
  <si>
    <t>13/87 от 22.08.2013, 87 от 20.08.2013</t>
  </si>
  <si>
    <t>13/88 от 02.09.2013, 88 от 30.08.2013</t>
  </si>
  <si>
    <t>ТП 6-1, РЩ-2, авт. №3</t>
  </si>
  <si>
    <t>Московченко А.П.</t>
  </si>
  <si>
    <t>13/89 от 09.09.2013, 89 от 09.09.2013</t>
  </si>
  <si>
    <t>ТП 1-4,ф. 7,8, ПР-0,4 кВ ЦТП-1, авт. №12</t>
  </si>
  <si>
    <t>13/90 от 01.10.2013, 90 от 10.09.2013</t>
  </si>
  <si>
    <t>ТП 6-12,руб№№5,18</t>
  </si>
  <si>
    <t>ИП Алиев О.М.о.</t>
  </si>
  <si>
    <t>13/91 от 03.10.2013, 91 от 11.09.2013</t>
  </si>
  <si>
    <t>А-18, опора № 31</t>
  </si>
  <si>
    <t>ООО "МонтажРемСтрой"</t>
  </si>
  <si>
    <t>13/92 от 30.09.2013, 92 от 19.09.2013</t>
  </si>
  <si>
    <t>ТП 4-5, руб. №8</t>
  </si>
  <si>
    <t>ТП 2-5,фидер 5, ПР-0,4кВ</t>
  </si>
  <si>
    <t>ИП Сухорукова Н.В.</t>
  </si>
  <si>
    <t>13/93 от 26.09.2013, 93 от 24.09.2013</t>
  </si>
  <si>
    <t>13/94 от 16.10.2013, 94 от 07.10.2013</t>
  </si>
  <si>
    <t>ТП 4-1, рубильник № 8</t>
  </si>
  <si>
    <t>13/95 от 16.10.2013, 95 от 07.10.2013</t>
  </si>
  <si>
    <t>ТП 1-2, автомат № 10</t>
  </si>
  <si>
    <t>13/96 от 16.10.2013, 96 от 14.10.2013</t>
  </si>
  <si>
    <t>ТП 12-2, ячейки №№ 6,13</t>
  </si>
  <si>
    <t>13/97 от 16.10.2013, 97 от 14.10.2013</t>
  </si>
  <si>
    <t>ТП 2-4, ячейка №11</t>
  </si>
  <si>
    <t>13/98 от 16.10.2013, 98 от 14.10.2013</t>
  </si>
  <si>
    <t>ТП 12-3, ячейки №№ 1,5</t>
  </si>
  <si>
    <t>13/99 от 16.10.2013, 99 от 14.10.2013</t>
  </si>
  <si>
    <t>ТП 3-1 ячейка №9</t>
  </si>
  <si>
    <t>13/100 от 16.10.2013, 100 от 14.10.2013</t>
  </si>
  <si>
    <t>13/101 от 17.10.2013, 103 от 14.10.2013</t>
  </si>
  <si>
    <t>13/102 от17.10.2013, 101 от 14.10.2013</t>
  </si>
  <si>
    <t>13/103 от 17.10.2013, 102 от 14.10.2013</t>
  </si>
  <si>
    <t>А-16, 6кВ опора №2</t>
  </si>
  <si>
    <t>13/104 от 23.10.2013, 104 от 21.10.2013</t>
  </si>
  <si>
    <t xml:space="preserve">ТП-46  </t>
  </si>
  <si>
    <t>13/105 от 23.10.2013, 105 от 21.10.2013</t>
  </si>
  <si>
    <t>ТП 8-4, фидер № 17</t>
  </si>
  <si>
    <t>13/106 от 23.10.2013, 107 от 21.10.2013</t>
  </si>
  <si>
    <t>ТП 6-1, фидер № 2</t>
  </si>
  <si>
    <t>13/107 от 23.10.2013, 106 от 21.10.2013</t>
  </si>
  <si>
    <t>ТП 8-1, фидер № 17</t>
  </si>
  <si>
    <t>13/108 от 31.10.2013, 108 от 16.10.2013</t>
  </si>
  <si>
    <t>ТП1-5, фидер 2</t>
  </si>
  <si>
    <t>ДНТ "Дворянское гнездо"</t>
  </si>
  <si>
    <t>13/109, 109 от 16.10.2013</t>
  </si>
  <si>
    <t>К-04</t>
  </si>
  <si>
    <t>ТП 12-2 фидер №11</t>
  </si>
  <si>
    <t>Гасоян М.С.</t>
  </si>
  <si>
    <t>ТП 3-2, фидер 5</t>
  </si>
  <si>
    <t>13/110 от 06.11.2013, 110 от 31.10.2013</t>
  </si>
  <si>
    <t>13/111 от 26.11.2013, 110 от 06.11.2013</t>
  </si>
  <si>
    <t xml:space="preserve">РТРС "Урало-Сибирский РЦ»
</t>
  </si>
  <si>
    <t>ТП 8-1, фидер №5</t>
  </si>
  <si>
    <t>13/112 от 11.12.2013, 111 от 11.11.2013</t>
  </si>
  <si>
    <t>ООО "Бизнес-Урал"</t>
  </si>
  <si>
    <t>13/113 от 03.12.2013, 113 от 19.11.2013</t>
  </si>
  <si>
    <t>ТП 2-5, ф.6</t>
  </si>
  <si>
    <t>13/114 от 29.11.2013, 52 от 26.07.2012</t>
  </si>
  <si>
    <t>ТП 6-5, ф №21</t>
  </si>
  <si>
    <t>13/115 от 09.12.2013, 114 от 26.11.2013</t>
  </si>
  <si>
    <t>ТП 11-2, руб. №15</t>
  </si>
  <si>
    <t>12/08/313-13/МЗ от 06.12.2013, 8 от 22.03.2012</t>
  </si>
  <si>
    <t>ТП-39 фидер 9</t>
  </si>
  <si>
    <t>ООО "Алгоритм"</t>
  </si>
  <si>
    <t>13/117, 116 от 11.12.2013</t>
  </si>
  <si>
    <t>ТП 1-5,авт№ 3, ВРУ-0,4кВ, авт№2</t>
  </si>
  <si>
    <t>28.12.2013</t>
  </si>
  <si>
    <t>18.01.2013</t>
  </si>
  <si>
    <t>17.01.2013</t>
  </si>
  <si>
    <t>21.01.2013</t>
  </si>
  <si>
    <t>22.01.2013</t>
  </si>
  <si>
    <t>11.02.2013</t>
  </si>
  <si>
    <t>13.02.2013</t>
  </si>
  <si>
    <t>21.02.2013</t>
  </si>
  <si>
    <t>04.03.2013</t>
  </si>
  <si>
    <t>18.02.2013</t>
  </si>
  <si>
    <t>20.02.2013</t>
  </si>
  <si>
    <t>15.03.2013</t>
  </si>
  <si>
    <t>25.03.2013</t>
  </si>
  <si>
    <t>19.03.2013</t>
  </si>
  <si>
    <t>13/19 от 18.03.2013, 13 от 05.04.2012</t>
  </si>
  <si>
    <t>13/20 от 18.03.2013, 14 от 05.04.2012</t>
  </si>
  <si>
    <t>28.03.2012</t>
  </si>
  <si>
    <t>28.03.2013</t>
  </si>
  <si>
    <t>09.04.2013</t>
  </si>
  <si>
    <t>10.04.2013</t>
  </si>
  <si>
    <t>23.04.2013</t>
  </si>
  <si>
    <t>24.04.2013</t>
  </si>
  <si>
    <t>28.04.2013</t>
  </si>
  <si>
    <t>25.04.2013</t>
  </si>
  <si>
    <t>29.04.2013</t>
  </si>
  <si>
    <t>06.05.2013</t>
  </si>
  <si>
    <t>15.05.2013</t>
  </si>
  <si>
    <t>06.12.2012</t>
  </si>
  <si>
    <t>16.05.2013</t>
  </si>
  <si>
    <t>28.05.2013</t>
  </si>
  <si>
    <t>14.05.2013</t>
  </si>
  <si>
    <t>29.05.2013</t>
  </si>
  <si>
    <t>03.06.2013</t>
  </si>
  <si>
    <t>06.06.2013</t>
  </si>
  <si>
    <t>18.09.2012</t>
  </si>
  <si>
    <t>13.06.2013</t>
  </si>
  <si>
    <t>28.06.2013</t>
  </si>
  <si>
    <t>25.06.2013</t>
  </si>
  <si>
    <t>27.06.2013</t>
  </si>
  <si>
    <t>04.07.2013</t>
  </si>
  <si>
    <t>10.07.2013</t>
  </si>
  <si>
    <t>09.07.2013</t>
  </si>
  <si>
    <t>05.07.2012</t>
  </si>
  <si>
    <t>17.07.2013</t>
  </si>
  <si>
    <t>23.07.2013</t>
  </si>
  <si>
    <t>15.07.2013</t>
  </si>
  <si>
    <t>05.08.2013</t>
  </si>
  <si>
    <t>12.08.2013</t>
  </si>
  <si>
    <t>01.08.2012</t>
  </si>
  <si>
    <t>06.08.2013</t>
  </si>
  <si>
    <t>28.08.2013</t>
  </si>
  <si>
    <t>04.09.2013</t>
  </si>
  <si>
    <t>15.08.2013</t>
  </si>
  <si>
    <t>11.10.2013</t>
  </si>
  <si>
    <t>01.10.2013</t>
  </si>
  <si>
    <t>07.10.2013</t>
  </si>
  <si>
    <t>24.09.2013</t>
  </si>
  <si>
    <t>03.10.2013</t>
  </si>
  <si>
    <t>05.11.2013</t>
  </si>
  <si>
    <t>20.03.2013</t>
  </si>
  <si>
    <t>14.11.2013</t>
  </si>
  <si>
    <t>25.11.2013</t>
  </si>
  <si>
    <t>заявителей с присоединяемой мощностью свыше150кВт и до 10 000кВА и уровне напряжения до 35кВ</t>
  </si>
  <si>
    <t>заявителей с присоединяемой мощностью свыше 15кВт и до 150кВт включительно</t>
  </si>
  <si>
    <t>К</t>
  </si>
  <si>
    <t>КОНТРОЛЬНЫЕ МЕРОПРИЯТИЯ ОРГАНА ИСПОЛНИТЕЛЬНОЙ ВЛАСТИ СУБЪЕКТА РОССИЙСКОЙ ФЕДЕРАЦИИ В ОБЛАСТИ ГОСУДАРСТВЕННОГО РЕГУЛИРОВАНИЯ ТАРИФОВ ЗА ПРИМЕНЕНИЕМ РЕГУЛИРУЕМЫХ ЦЕН (ТАРИФОВ)</t>
  </si>
  <si>
    <t>КОНФИДЕНЦИАЛЬНОСТЬ ГАРАНТИРУЕТСЯ ПОЛУЧАТЕЛЕМ ИНФОРМАЦИИ</t>
  </si>
  <si>
    <t>Предоставляют:</t>
  </si>
  <si>
    <t>Сроки предоставления</t>
  </si>
  <si>
    <t>Форма № 1-ТехПр-ЭСО</t>
  </si>
  <si>
    <t>юридические лица, имеющие на своем балансе электрические сети, а также энергоснабжающие организации осуществляющие деятельность в сфере регулируемого ценообразования в электроэнергетике на территории Ямало-Ненецкого автономного округа:</t>
  </si>
  <si>
    <t>01 марта
после отчетного периода</t>
  </si>
  <si>
    <t>Приказ службы по тарифам ЯНАО:</t>
  </si>
  <si>
    <t>Об утверждении формы</t>
  </si>
  <si>
    <t>Годовая</t>
  </si>
  <si>
    <t>идентификационный номер налогоплательщика (ИНН)</t>
  </si>
  <si>
    <t>Код отчитывающейся организации</t>
  </si>
  <si>
    <t>ОКПО</t>
  </si>
  <si>
    <t>ОКАТО</t>
  </si>
  <si>
    <t>КПП</t>
  </si>
  <si>
    <t>8906000460</t>
  </si>
  <si>
    <t>27011486</t>
  </si>
  <si>
    <t>71175000000</t>
  </si>
  <si>
    <t>890601001</t>
  </si>
  <si>
    <t>02</t>
  </si>
  <si>
    <t>07</t>
  </si>
  <si>
    <t>11</t>
  </si>
  <si>
    <t>14</t>
  </si>
  <si>
    <t>Должностное лицо, ответственное за предоставление информации (лицо, уполномоченное предоставлять статистическую информацию от имени юридического лица)</t>
  </si>
  <si>
    <t>Инженер ПТО</t>
  </si>
  <si>
    <t>(должность)</t>
  </si>
  <si>
    <t>(Ф.И.О.)</t>
  </si>
  <si>
    <t>(подпись)</t>
  </si>
  <si>
    <t>(34938) 4-33-42</t>
  </si>
  <si>
    <t>"</t>
  </si>
  <si>
    <t xml:space="preserve"> год</t>
  </si>
  <si>
    <t>(номер контактного телефона)</t>
  </si>
  <si>
    <t>(дата составления документа)</t>
  </si>
  <si>
    <t>Руководитель организации</t>
  </si>
  <si>
    <t>Директор МУП "МПГЭС"</t>
  </si>
  <si>
    <t>Дюжечкин Е.В.</t>
  </si>
  <si>
    <t>Онегова И.В.</t>
  </si>
  <si>
    <t>Раздел I. Отчет о фактическом исполнении технологического присоединения</t>
  </si>
  <si>
    <t>Департаменту цен и тарифов Ямало-Ненецкого автономного округа</t>
  </si>
  <si>
    <t>10</t>
  </si>
  <si>
    <t>инженер ПТО</t>
  </si>
  <si>
    <t>(34938) 43-3-42</t>
  </si>
  <si>
    <t>от __.__.2009 № ____</t>
  </si>
  <si>
    <t>Раздел I. Общие сведения</t>
  </si>
  <si>
    <t>1. Установленная мощность электростанции</t>
  </si>
  <si>
    <t xml:space="preserve"> кВт</t>
  </si>
  <si>
    <t>2. Зимний максимум</t>
  </si>
  <si>
    <t>3. Летний минимум</t>
  </si>
  <si>
    <t>4. Напряжение на шинах электростанции</t>
  </si>
  <si>
    <t>кВ</t>
  </si>
  <si>
    <t>Раздел II. Сведения о производстве и распределении электрической мощности</t>
  </si>
  <si>
    <t>Показатели</t>
  </si>
  <si>
    <t>№
строки</t>
  </si>
  <si>
    <t>кВт</t>
  </si>
  <si>
    <t>Установленная мощность электростанций ПЭ*</t>
  </si>
  <si>
    <t>01</t>
  </si>
  <si>
    <t>Снижение мощности из-за вывода оборудования в консервацию</t>
  </si>
  <si>
    <t>Располагаемая мощность электростанции (стр. 01 - 02)</t>
  </si>
  <si>
    <t>03</t>
  </si>
  <si>
    <t>Снижение мощности из-за вывода оборудования в реконструкцию и во все виды ремонтов</t>
  </si>
  <si>
    <t>04</t>
  </si>
  <si>
    <t>Рабочая мощность электростанции (стр. 03 - 04)</t>
  </si>
  <si>
    <t>05</t>
  </si>
  <si>
    <t>Поставка мощности от других ПЭ</t>
  </si>
  <si>
    <t>06</t>
  </si>
  <si>
    <t>Полезная мощность ПЭ к отпуску в сеть на начало периода (заявленная мощность потребителей) (стр. 05 + 06)</t>
  </si>
  <si>
    <t>Потери мощности в сетях</t>
  </si>
  <si>
    <t>08</t>
  </si>
  <si>
    <t>Расход мощности на производственные и хозяйственные нужды</t>
  </si>
  <si>
    <t>09</t>
  </si>
  <si>
    <t>Расход мощности на собственное потребление (внутрихозяйственный оборот) в предыдущем периоде</t>
  </si>
  <si>
    <t>Ввод (вывод) мощности на собственное потребление за отчетный период (Всего - Раздел V)</t>
  </si>
  <si>
    <t>Заявленная (разрешенная) мощность потребителей, нижестоящей ТСО**</t>
  </si>
  <si>
    <t>12</t>
  </si>
  <si>
    <t>Дополнительная разрешенная мощность потребителей, нижестоящей ТСО (Всего - Раздел III + Раздел IV)</t>
  </si>
  <si>
    <t>Подключенная мощность потребителей с единичной мощностью до 15кВт на начало отчетного периода</t>
  </si>
  <si>
    <t>Подключенная мощность потребителей с единичной мощностью до 15кВт за отчетный период (ИТОГО гр.7 формы N1 ТехПр-15 Приказа СТ ЯНАО №5-т)</t>
  </si>
  <si>
    <t>15</t>
  </si>
  <si>
    <t>Вывод мощности потребителей (отключение)</t>
  </si>
  <si>
    <t>16</t>
  </si>
  <si>
    <t>Итого полезный отпуск мощности потребителям на конец периода (стр. 09+10+11+12+13+14+15-16)</t>
  </si>
  <si>
    <t>17</t>
  </si>
  <si>
    <t>Резерв мощности (стр. 07-08-17)</t>
  </si>
  <si>
    <t>18</t>
  </si>
  <si>
    <t>*ПЭ - производитель электроэнергии</t>
  </si>
  <si>
    <t>**ТСО - территориальная сетевая организация</t>
  </si>
  <si>
    <t>Раздел III. Отчет о фактическом исполнении технологического присоединения</t>
  </si>
  <si>
    <t>Раздел IV.Отчет о фактическом исполнении технологического присоединения мощности</t>
  </si>
  <si>
    <t>Раздел V.Информация о подключении (выводе) собственных мощностей (внутрихозяйственный оборот)</t>
  </si>
  <si>
    <t>Раздел VI.Сведения о пропускной способности электрической сети</t>
  </si>
  <si>
    <t>Раздел VII.Сведения о поданных заявках на технологическое присоединение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</si>
</sst>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4" fillId="0" borderId="0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24" xfId="0" applyNumberFormat="1" applyFont="1" applyBorder="1" applyAlignment="1">
      <alignment wrapText="1"/>
    </xf>
    <xf numFmtId="0" fontId="1" fillId="0" borderId="25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1" fontId="1" fillId="0" borderId="18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24" xfId="0" applyNumberFormat="1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center" wrapText="1"/>
    </xf>
    <xf numFmtId="1" fontId="2" fillId="0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17" fontId="1" fillId="0" borderId="26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16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left" wrapText="1"/>
    </xf>
    <xf numFmtId="0" fontId="2" fillId="0" borderId="25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left" wrapText="1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readingOrder="1"/>
    </xf>
    <xf numFmtId="0" fontId="1" fillId="0" borderId="24" xfId="0" applyNumberFormat="1" applyFont="1" applyFill="1" applyBorder="1" applyAlignment="1">
      <alignment horizontal="left" wrapText="1" readingOrder="1"/>
    </xf>
    <xf numFmtId="0" fontId="1" fillId="0" borderId="25" xfId="0" applyNumberFormat="1" applyFont="1" applyFill="1" applyBorder="1" applyAlignment="1">
      <alignment horizontal="left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workbookViewId="0" topLeftCell="A1">
      <selection activeCell="DZ16" sqref="DZ16"/>
    </sheetView>
  </sheetViews>
  <sheetFormatPr defaultColWidth="9.00390625" defaultRowHeight="12.75"/>
  <cols>
    <col min="1" max="16384" width="0.875" style="1" customWidth="1"/>
  </cols>
  <sheetData>
    <row r="1" spans="18:138" ht="45" customHeight="1" thickBot="1">
      <c r="R1" s="158" t="s">
        <v>466</v>
      </c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60"/>
    </row>
    <row r="2" spans="2:155" ht="6.7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</row>
    <row r="3" spans="18:138" ht="15" customHeight="1" thickBot="1">
      <c r="R3" s="161" t="s">
        <v>467</v>
      </c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3"/>
    </row>
    <row r="4" spans="14:17" ht="13.5" customHeight="1">
      <c r="N4"/>
      <c r="O4"/>
      <c r="P4"/>
      <c r="Q4"/>
    </row>
    <row r="5" spans="14:15" ht="15" customHeight="1">
      <c r="N5"/>
      <c r="O5"/>
    </row>
    <row r="6" spans="24:132" ht="14.25" customHeight="1">
      <c r="X6" s="95" t="s">
        <v>37</v>
      </c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</row>
    <row r="7" spans="24:132" ht="11.25" customHeight="1"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4"/>
      <c r="BU7" s="2"/>
      <c r="BV7" s="2"/>
      <c r="BW7" s="25"/>
      <c r="BX7" s="25"/>
      <c r="BY7" s="25" t="s">
        <v>0</v>
      </c>
      <c r="BZ7" s="127" t="s">
        <v>59</v>
      </c>
      <c r="CA7" s="127"/>
      <c r="CB7" s="127"/>
      <c r="CC7" s="26" t="s">
        <v>1</v>
      </c>
      <c r="CD7" s="23"/>
      <c r="CE7" s="24"/>
      <c r="CF7" s="24"/>
      <c r="CG7" s="23"/>
      <c r="CH7" s="23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ht="3.75" customHeight="1"/>
    <row r="9" ht="25.5" customHeight="1" thickBot="1"/>
    <row r="10" spans="1:150" ht="16.5" customHeight="1" thickBot="1">
      <c r="A10" s="156" t="s">
        <v>468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 t="s">
        <v>469</v>
      </c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P10" s="42"/>
      <c r="DR10" s="2"/>
      <c r="DT10" s="43"/>
      <c r="DU10" s="153" t="s">
        <v>470</v>
      </c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5"/>
    </row>
    <row r="11" spans="1:150" ht="3" customHeight="1" thickBo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P11" s="42"/>
      <c r="DR11" s="2"/>
      <c r="DT11" s="42"/>
      <c r="DU11" s="44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</row>
    <row r="12" spans="1:154" ht="13.5" customHeight="1">
      <c r="A12" s="46"/>
      <c r="B12" s="139" t="s">
        <v>471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40"/>
      <c r="CG12" s="130" t="s">
        <v>472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2"/>
      <c r="DP12" s="3"/>
      <c r="DQ12" s="92" t="s">
        <v>473</v>
      </c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</row>
    <row r="13" spans="1:150" ht="12.75" customHeight="1">
      <c r="A13" s="47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4"/>
      <c r="CG13" s="72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7"/>
      <c r="DP13" s="3"/>
      <c r="DT13" s="3"/>
      <c r="DU13" s="76" t="s">
        <v>474</v>
      </c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</row>
    <row r="14" spans="1:150" ht="12.75" customHeight="1">
      <c r="A14" s="4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4"/>
      <c r="CG14" s="72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7"/>
      <c r="DP14" s="3"/>
      <c r="DT14" s="3"/>
      <c r="DU14" s="76" t="s">
        <v>508</v>
      </c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</row>
    <row r="15" spans="1:155" ht="12.75" customHeight="1">
      <c r="A15" s="4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4"/>
      <c r="CG15" s="72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7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</row>
    <row r="16" spans="1:155" ht="12.75" customHeight="1">
      <c r="A16" s="47"/>
      <c r="B16" s="78" t="s">
        <v>2</v>
      </c>
      <c r="C16" s="78"/>
      <c r="D16" s="78"/>
      <c r="E16" s="78"/>
      <c r="F16" s="80" t="s">
        <v>504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3"/>
      <c r="CG16" s="72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7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49"/>
      <c r="EX16" s="49"/>
      <c r="EY16" s="49"/>
    </row>
    <row r="17" spans="1:155" ht="12.75" customHeight="1">
      <c r="A17" s="47"/>
      <c r="B17" s="78"/>
      <c r="C17" s="78"/>
      <c r="D17" s="78"/>
      <c r="E17" s="78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3"/>
      <c r="CG17" s="72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P17" s="31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</row>
    <row r="18" spans="1:150" ht="6" customHeight="1" thickBot="1">
      <c r="A18" s="50"/>
      <c r="B18" s="78"/>
      <c r="C18" s="78"/>
      <c r="D18" s="78"/>
      <c r="E18" s="78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3"/>
      <c r="CG18" s="72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7"/>
      <c r="DP18" s="3"/>
      <c r="DQ18" s="3"/>
      <c r="DR18" s="48"/>
      <c r="DS18" s="3"/>
      <c r="DT18" s="3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</row>
    <row r="19" spans="1:150" ht="5.25" customHeight="1">
      <c r="A19" s="50"/>
      <c r="B19" s="78"/>
      <c r="C19" s="78"/>
      <c r="D19" s="78"/>
      <c r="E19" s="78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3"/>
      <c r="CG19" s="72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7"/>
      <c r="DP19" s="3"/>
      <c r="DQ19" s="5"/>
      <c r="DR19" s="3"/>
      <c r="DU19" s="133" t="s">
        <v>475</v>
      </c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5"/>
    </row>
    <row r="20" spans="1:150" ht="12" customHeight="1" thickBot="1">
      <c r="A20" s="52"/>
      <c r="B20" s="79"/>
      <c r="C20" s="79"/>
      <c r="D20" s="79"/>
      <c r="E20" s="79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1"/>
      <c r="CG20" s="68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70"/>
      <c r="DP20" s="3"/>
      <c r="DQ20" s="5"/>
      <c r="DR20" s="3"/>
      <c r="DU20" s="136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8"/>
    </row>
    <row r="21" spans="1:131" ht="12" customHeight="1">
      <c r="A21" s="53"/>
      <c r="B21" s="53"/>
      <c r="C21" s="53"/>
      <c r="D21" s="5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S21" s="3"/>
      <c r="DT21" s="5"/>
      <c r="DU21" s="3"/>
      <c r="EA21" s="3"/>
    </row>
    <row r="22" spans="1:131" ht="24" customHeight="1">
      <c r="A22" s="7"/>
      <c r="B22" s="7"/>
      <c r="C22" s="7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S22" s="3"/>
      <c r="DT22" s="5"/>
      <c r="DU22" s="3"/>
      <c r="EA22" s="3"/>
    </row>
    <row r="23" spans="1:155" ht="12.75">
      <c r="A23" s="8"/>
      <c r="B23" s="144" t="s">
        <v>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77" t="s">
        <v>38</v>
      </c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9"/>
      <c r="EV23" s="9"/>
      <c r="EW23" s="9"/>
      <c r="EX23" s="9"/>
      <c r="EY23" s="10"/>
    </row>
    <row r="24" spans="1:155" ht="4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3"/>
    </row>
    <row r="25" spans="1:155" ht="12.75">
      <c r="A25" s="14"/>
      <c r="B25" s="144" t="s">
        <v>4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6" t="s">
        <v>45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9"/>
      <c r="EV25" s="9"/>
      <c r="EW25" s="9"/>
      <c r="EX25" s="9"/>
      <c r="EY25" s="10"/>
    </row>
    <row r="26" spans="1:155" ht="4.5" customHeight="1" thickBo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7"/>
    </row>
    <row r="27" spans="1:155" ht="24.75" customHeight="1" thickBot="1">
      <c r="A27" s="81" t="s">
        <v>476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147" t="s">
        <v>477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9"/>
    </row>
    <row r="28" spans="1:155" ht="32.2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50" t="s">
        <v>478</v>
      </c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0" t="s">
        <v>479</v>
      </c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0" t="s">
        <v>480</v>
      </c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2"/>
    </row>
    <row r="29" spans="1:155" s="54" customFormat="1" ht="13.5" thickBot="1">
      <c r="A29" s="141">
        <v>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3"/>
      <c r="W29" s="141">
        <v>2</v>
      </c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1">
        <v>3</v>
      </c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1">
        <v>4</v>
      </c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</row>
    <row r="30" spans="1:155" s="54" customFormat="1" ht="12.75">
      <c r="A30" s="87" t="s">
        <v>481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90" t="s">
        <v>482</v>
      </c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 t="s">
        <v>483</v>
      </c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 t="s">
        <v>484</v>
      </c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</row>
  </sheetData>
  <mergeCells count="32">
    <mergeCell ref="DU10:ET10"/>
    <mergeCell ref="CG10:DM11"/>
    <mergeCell ref="A10:CF11"/>
    <mergeCell ref="R1:EH1"/>
    <mergeCell ref="R3:EH3"/>
    <mergeCell ref="X6:EB6"/>
    <mergeCell ref="BZ7:CB7"/>
    <mergeCell ref="W27:EY27"/>
    <mergeCell ref="W28:BO28"/>
    <mergeCell ref="A30:V30"/>
    <mergeCell ref="W30:BO30"/>
    <mergeCell ref="BP30:DG30"/>
    <mergeCell ref="DH30:EY30"/>
    <mergeCell ref="BP29:DG29"/>
    <mergeCell ref="DH29:EY29"/>
    <mergeCell ref="BP28:DG28"/>
    <mergeCell ref="DH28:EY28"/>
    <mergeCell ref="B12:CF15"/>
    <mergeCell ref="B16:E20"/>
    <mergeCell ref="F16:CF20"/>
    <mergeCell ref="A29:V29"/>
    <mergeCell ref="W29:BO29"/>
    <mergeCell ref="B23:AU23"/>
    <mergeCell ref="AV23:ET23"/>
    <mergeCell ref="S25:ET25"/>
    <mergeCell ref="B25:R25"/>
    <mergeCell ref="A27:V28"/>
    <mergeCell ref="CG12:DM20"/>
    <mergeCell ref="DU13:ET13"/>
    <mergeCell ref="DU14:ET14"/>
    <mergeCell ref="DQ12:EX12"/>
    <mergeCell ref="DU19:ET20"/>
  </mergeCells>
  <printOptions/>
  <pageMargins left="0.7874015748031497" right="0.65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39"/>
  <sheetViews>
    <sheetView tabSelected="1" view="pageBreakPreview" zoomScaleSheetLayoutView="100" workbookViewId="0" topLeftCell="A1">
      <selection activeCell="A5" sqref="A5:X7"/>
    </sheetView>
  </sheetViews>
  <sheetFormatPr defaultColWidth="9.00390625" defaultRowHeight="12.75"/>
  <cols>
    <col min="1" max="161" width="0.875" style="1" customWidth="1"/>
    <col min="162" max="162" width="0.875" style="1" hidden="1" customWidth="1"/>
    <col min="163" max="16384" width="0.875" style="1" customWidth="1"/>
  </cols>
  <sheetData>
    <row r="1" ht="3" customHeight="1"/>
    <row r="2" spans="1:161" ht="15.75">
      <c r="A2" s="125" t="s">
        <v>503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</row>
    <row r="3" spans="1:161" ht="15.75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</row>
    <row r="4" spans="1:139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16"/>
      <c r="EE4" s="16"/>
      <c r="EF4" s="16"/>
      <c r="EG4" s="16"/>
      <c r="EH4" s="16"/>
      <c r="EI4" s="16"/>
    </row>
    <row r="5" spans="1:161" ht="12.75">
      <c r="A5" s="126" t="s">
        <v>53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14" t="s">
        <v>11</v>
      </c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5" t="s">
        <v>54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7"/>
      <c r="BS5" s="114" t="s">
        <v>8</v>
      </c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 t="s">
        <v>7</v>
      </c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 t="s">
        <v>9</v>
      </c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 t="s">
        <v>10</v>
      </c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81" t="s">
        <v>55</v>
      </c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3"/>
      <c r="ER5" s="81" t="s">
        <v>56</v>
      </c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3"/>
    </row>
    <row r="6" spans="1:161" ht="12.7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8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20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0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111"/>
      <c r="ER6" s="110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111"/>
    </row>
    <row r="7" spans="1:161" ht="12.7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21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3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84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6"/>
      <c r="ER7" s="84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6"/>
    </row>
    <row r="8" spans="1:161" ht="12.75">
      <c r="A8" s="129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99">
        <v>2</v>
      </c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>
        <v>3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>
        <v>4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>
        <v>5</v>
      </c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>
        <v>6</v>
      </c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>
        <v>7</v>
      </c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112">
        <v>8</v>
      </c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>
        <v>9</v>
      </c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</row>
    <row r="9" spans="1:162" s="24" customFormat="1" ht="12.75">
      <c r="A9" s="33"/>
      <c r="B9" s="100" t="s">
        <v>50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2" t="s">
        <v>60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 t="s">
        <v>61</v>
      </c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99">
        <v>466.1</v>
      </c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>
        <v>1</v>
      </c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99">
        <v>1</v>
      </c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102">
        <f aca="true" t="shared" si="0" ref="DG9:DG28">BS9</f>
        <v>466.1</v>
      </c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102">
        <f aca="true" t="shared" si="1" ref="ED9:ED28">DG9</f>
        <v>466.1</v>
      </c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2">
        <f aca="true" t="shared" si="2" ref="ER9:ER28">DG9-ED9</f>
        <v>0</v>
      </c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24" t="s">
        <v>12</v>
      </c>
    </row>
    <row r="10" spans="1:162" s="24" customFormat="1" ht="12.75">
      <c r="A10" s="33"/>
      <c r="B10" s="100" t="s">
        <v>49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2" t="s">
        <v>62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 t="s">
        <v>63</v>
      </c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99">
        <v>466.1</v>
      </c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>
        <v>3</v>
      </c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99">
        <v>1</v>
      </c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102">
        <f t="shared" si="0"/>
        <v>466.1</v>
      </c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102">
        <f t="shared" si="1"/>
        <v>466.1</v>
      </c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2">
        <f t="shared" si="2"/>
        <v>0</v>
      </c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24" t="s">
        <v>12</v>
      </c>
    </row>
    <row r="11" spans="1:162" s="24" customFormat="1" ht="12.75">
      <c r="A11" s="33"/>
      <c r="B11" s="100" t="s">
        <v>51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  <c r="Y11" s="102" t="s">
        <v>64</v>
      </c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 t="s">
        <v>65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99">
        <v>466.1</v>
      </c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>
        <v>3</v>
      </c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99">
        <v>1</v>
      </c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102">
        <f t="shared" si="0"/>
        <v>466.1</v>
      </c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102">
        <f t="shared" si="1"/>
        <v>466.1</v>
      </c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2">
        <f t="shared" si="2"/>
        <v>0</v>
      </c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24" t="s">
        <v>12</v>
      </c>
    </row>
    <row r="12" spans="1:162" s="24" customFormat="1" ht="12.75">
      <c r="A12" s="33"/>
      <c r="B12" s="100" t="s">
        <v>50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102" t="s">
        <v>66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 t="s">
        <v>67</v>
      </c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99">
        <v>466.1</v>
      </c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>
        <v>10</v>
      </c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99">
        <v>1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102">
        <f t="shared" si="0"/>
        <v>466.1</v>
      </c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102">
        <f t="shared" si="1"/>
        <v>466.1</v>
      </c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2">
        <f t="shared" si="2"/>
        <v>0</v>
      </c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24" t="s">
        <v>12</v>
      </c>
    </row>
    <row r="13" spans="1:162" s="24" customFormat="1" ht="12.75">
      <c r="A13" s="33"/>
      <c r="B13" s="100" t="s">
        <v>50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102" t="s">
        <v>68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 t="s">
        <v>69</v>
      </c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99">
        <v>466.1</v>
      </c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>
        <v>5</v>
      </c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99">
        <v>1</v>
      </c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102">
        <f t="shared" si="0"/>
        <v>466.1</v>
      </c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102">
        <f t="shared" si="1"/>
        <v>466.1</v>
      </c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2">
        <f t="shared" si="2"/>
        <v>0</v>
      </c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24" t="s">
        <v>465</v>
      </c>
    </row>
    <row r="14" spans="1:162" s="24" customFormat="1" ht="12.75">
      <c r="A14" s="33"/>
      <c r="B14" s="100" t="s">
        <v>51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1"/>
      <c r="Y14" s="102" t="s">
        <v>74</v>
      </c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 t="s">
        <v>75</v>
      </c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99">
        <v>466.1</v>
      </c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>
        <v>6</v>
      </c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99">
        <v>1</v>
      </c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102">
        <f t="shared" si="0"/>
        <v>466.1</v>
      </c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102">
        <f t="shared" si="1"/>
        <v>466.1</v>
      </c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2">
        <f t="shared" si="2"/>
        <v>0</v>
      </c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24" t="s">
        <v>12</v>
      </c>
    </row>
    <row r="15" spans="1:162" s="24" customFormat="1" ht="12.75">
      <c r="A15" s="33"/>
      <c r="B15" s="100" t="s">
        <v>49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1"/>
      <c r="Y15" s="102" t="s">
        <v>76</v>
      </c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 t="s">
        <v>77</v>
      </c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99">
        <v>466.1</v>
      </c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>
        <v>15</v>
      </c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99">
        <v>1</v>
      </c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102">
        <f t="shared" si="0"/>
        <v>466.1</v>
      </c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102">
        <f t="shared" si="1"/>
        <v>466.1</v>
      </c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2">
        <f t="shared" si="2"/>
        <v>0</v>
      </c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24" t="s">
        <v>12</v>
      </c>
    </row>
    <row r="16" spans="1:162" s="24" customFormat="1" ht="12.75">
      <c r="A16" s="33"/>
      <c r="B16" s="100" t="s">
        <v>50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/>
      <c r="Y16" s="102" t="s">
        <v>78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 t="s">
        <v>79</v>
      </c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99">
        <v>466.1</v>
      </c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>
        <v>0.06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99">
        <v>1</v>
      </c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102">
        <f t="shared" si="0"/>
        <v>466.1</v>
      </c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102">
        <f t="shared" si="1"/>
        <v>466.1</v>
      </c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2">
        <f t="shared" si="2"/>
        <v>0</v>
      </c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24" t="s">
        <v>12</v>
      </c>
    </row>
    <row r="17" spans="1:162" s="24" customFormat="1" ht="12.75">
      <c r="A17" s="33"/>
      <c r="B17" s="100" t="s">
        <v>50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1"/>
      <c r="Y17" s="102" t="s">
        <v>78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 t="s">
        <v>80</v>
      </c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99">
        <v>466.1</v>
      </c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>
        <v>0.06</v>
      </c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99">
        <v>1</v>
      </c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102">
        <f>BS17</f>
        <v>466.1</v>
      </c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102">
        <f>DG17</f>
        <v>466.1</v>
      </c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2">
        <f>DG17-ED17</f>
        <v>0</v>
      </c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24" t="s">
        <v>12</v>
      </c>
    </row>
    <row r="18" spans="1:162" s="24" customFormat="1" ht="12.75">
      <c r="A18" s="33"/>
      <c r="B18" s="100" t="s">
        <v>50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102" t="s">
        <v>78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 t="s">
        <v>82</v>
      </c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99">
        <v>466.1</v>
      </c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>
        <v>0.06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99">
        <v>1</v>
      </c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102">
        <f>BS18</f>
        <v>466.1</v>
      </c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102">
        <f>DG18</f>
        <v>466.1</v>
      </c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2">
        <f>DG18-ED18</f>
        <v>0</v>
      </c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24" t="s">
        <v>465</v>
      </c>
    </row>
    <row r="19" spans="1:162" s="24" customFormat="1" ht="12.75">
      <c r="A19" s="33"/>
      <c r="B19" s="100" t="s">
        <v>50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1"/>
      <c r="Y19" s="102" t="s">
        <v>78</v>
      </c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 t="s">
        <v>83</v>
      </c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99">
        <v>466.1</v>
      </c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>
        <v>0.06</v>
      </c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99">
        <v>1</v>
      </c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102">
        <f>BS19</f>
        <v>466.1</v>
      </c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102">
        <f>DG19</f>
        <v>466.1</v>
      </c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2">
        <f>DG19-ED19</f>
        <v>0</v>
      </c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24" t="s">
        <v>12</v>
      </c>
    </row>
    <row r="20" spans="1:162" s="24" customFormat="1" ht="12.75">
      <c r="A20" s="33"/>
      <c r="B20" s="100" t="s">
        <v>50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1"/>
      <c r="Y20" s="102" t="s">
        <v>78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 t="s">
        <v>84</v>
      </c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99">
        <v>466.1</v>
      </c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>
        <v>0.06</v>
      </c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99">
        <v>1</v>
      </c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102">
        <f>BS20</f>
        <v>466.1</v>
      </c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102">
        <f>DG20</f>
        <v>466.1</v>
      </c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2">
        <f>DG20-ED20</f>
        <v>0</v>
      </c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24" t="s">
        <v>465</v>
      </c>
    </row>
    <row r="21" spans="1:162" s="24" customFormat="1" ht="12.75">
      <c r="A21" s="33"/>
      <c r="B21" s="100" t="s">
        <v>50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1"/>
      <c r="Y21" s="102" t="s">
        <v>78</v>
      </c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 t="s">
        <v>85</v>
      </c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99">
        <v>466.1</v>
      </c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>
        <v>0.06</v>
      </c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99">
        <v>1</v>
      </c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102">
        <f>BS21</f>
        <v>466.1</v>
      </c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102">
        <f>DG21</f>
        <v>466.1</v>
      </c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2">
        <f>DG21-ED21</f>
        <v>0</v>
      </c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24" t="s">
        <v>12</v>
      </c>
    </row>
    <row r="22" spans="1:162" s="24" customFormat="1" ht="12.75">
      <c r="A22" s="33"/>
      <c r="B22" s="100" t="s">
        <v>50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1"/>
      <c r="Y22" s="102" t="s">
        <v>78</v>
      </c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 t="s">
        <v>86</v>
      </c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99">
        <v>466.1</v>
      </c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>
        <v>0.06</v>
      </c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99">
        <v>1</v>
      </c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102">
        <f t="shared" si="0"/>
        <v>466.1</v>
      </c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102">
        <f t="shared" si="1"/>
        <v>466.1</v>
      </c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2">
        <f t="shared" si="2"/>
        <v>0</v>
      </c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24" t="s">
        <v>12</v>
      </c>
    </row>
    <row r="23" spans="1:162" s="24" customFormat="1" ht="12.75">
      <c r="A23" s="33"/>
      <c r="B23" s="100" t="s">
        <v>50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1"/>
      <c r="Y23" s="102" t="s">
        <v>78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 t="s">
        <v>87</v>
      </c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99">
        <v>466.1</v>
      </c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>
        <v>0.12</v>
      </c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99">
        <v>1</v>
      </c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102">
        <f>BS23</f>
        <v>466.1</v>
      </c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102">
        <f>DG23</f>
        <v>466.1</v>
      </c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2">
        <f>DG23-ED23</f>
        <v>0</v>
      </c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24" t="s">
        <v>465</v>
      </c>
    </row>
    <row r="24" spans="1:162" s="24" customFormat="1" ht="12.75">
      <c r="A24" s="33"/>
      <c r="B24" s="100" t="s">
        <v>50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  <c r="Y24" s="102" t="s">
        <v>78</v>
      </c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 t="s">
        <v>88</v>
      </c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99">
        <v>466.1</v>
      </c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>
        <v>0.12</v>
      </c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99">
        <v>1</v>
      </c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102">
        <f>BS24</f>
        <v>466.1</v>
      </c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102">
        <f>DG24</f>
        <v>466.1</v>
      </c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2">
        <f>DG24-ED24</f>
        <v>0</v>
      </c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24" t="s">
        <v>465</v>
      </c>
    </row>
    <row r="25" spans="1:162" s="24" customFormat="1" ht="12.75">
      <c r="A25" s="33"/>
      <c r="B25" s="100" t="s">
        <v>50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102" t="s">
        <v>81</v>
      </c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 t="s">
        <v>89</v>
      </c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99">
        <v>466.1</v>
      </c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>
        <v>0.06</v>
      </c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99">
        <v>1</v>
      </c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102">
        <f>BS25</f>
        <v>466.1</v>
      </c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102">
        <f>DG25</f>
        <v>466.1</v>
      </c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2">
        <f>DG25-ED25</f>
        <v>0</v>
      </c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24" t="s">
        <v>12</v>
      </c>
    </row>
    <row r="26" spans="1:162" s="24" customFormat="1" ht="12.75">
      <c r="A26" s="33"/>
      <c r="B26" s="100" t="s">
        <v>50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1"/>
      <c r="Y26" s="102" t="s">
        <v>72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 t="s">
        <v>73</v>
      </c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99">
        <v>466.1</v>
      </c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>
        <v>5</v>
      </c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99">
        <v>1</v>
      </c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102">
        <f>BS26</f>
        <v>466.1</v>
      </c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102">
        <f>DG26</f>
        <v>466.1</v>
      </c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2">
        <f>DG26-ED26</f>
        <v>0</v>
      </c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24" t="s">
        <v>12</v>
      </c>
    </row>
    <row r="27" spans="1:162" s="24" customFormat="1" ht="12.75">
      <c r="A27" s="33"/>
      <c r="B27" s="100" t="s">
        <v>51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2" t="s">
        <v>70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 t="s">
        <v>71</v>
      </c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99">
        <v>466.1</v>
      </c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>
        <v>10</v>
      </c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99">
        <v>1</v>
      </c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102">
        <f>BS27</f>
        <v>466.1</v>
      </c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102">
        <f>DG27</f>
        <v>466.1</v>
      </c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2">
        <f>DG27-ED27</f>
        <v>0</v>
      </c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24" t="s">
        <v>12</v>
      </c>
    </row>
    <row r="28" spans="1:162" s="24" customFormat="1" ht="12.75">
      <c r="A28" s="33"/>
      <c r="B28" s="100" t="s">
        <v>49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102" t="s">
        <v>57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 t="s">
        <v>90</v>
      </c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99">
        <v>466.1</v>
      </c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>
        <v>15</v>
      </c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99">
        <v>1</v>
      </c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102">
        <f t="shared" si="0"/>
        <v>466.1</v>
      </c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102">
        <f t="shared" si="1"/>
        <v>466.1</v>
      </c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2">
        <f t="shared" si="2"/>
        <v>0</v>
      </c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24" t="s">
        <v>12</v>
      </c>
    </row>
    <row r="29" spans="1:161" s="24" customFormat="1" ht="12.75">
      <c r="A29" s="33"/>
      <c r="B29" s="100" t="s">
        <v>58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/>
      <c r="Y29" s="102" t="s">
        <v>12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99" t="s">
        <v>12</v>
      </c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103">
        <f>SUM(BS9:CD28)</f>
        <v>9322.000000000004</v>
      </c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99" t="s">
        <v>12</v>
      </c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>
        <f>SUM(CT9:DF28)</f>
        <v>20</v>
      </c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6">
        <f>SUM(DG9:EC28)</f>
        <v>9322.000000000004</v>
      </c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8"/>
      <c r="ED29" s="96">
        <f>SUM(ED9:EQ28)</f>
        <v>9322.000000000004</v>
      </c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8"/>
      <c r="ER29" s="96">
        <f>ER9+ER10+ER11+ER12+ER13+ER27+ER26+ER14+ER15+ER16+ER22+ER28</f>
        <v>0</v>
      </c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8"/>
    </row>
    <row r="30" spans="1:161" s="24" customFormat="1" ht="12.75">
      <c r="A30" s="2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</row>
    <row r="31" spans="1:161" s="24" customFormat="1" ht="12.75">
      <c r="A31" s="2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</row>
    <row r="32" spans="4:131" ht="14.25" customHeight="1">
      <c r="D32" s="107" t="s">
        <v>499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V32" s="108" t="s">
        <v>500</v>
      </c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CB32" s="109" t="s">
        <v>501</v>
      </c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</row>
    <row r="33" spans="48:131" s="55" customFormat="1" ht="11.25" customHeight="1">
      <c r="AV33" s="106" t="s">
        <v>491</v>
      </c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CB33" s="106" t="s">
        <v>492</v>
      </c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H33" s="106" t="s">
        <v>493</v>
      </c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</row>
    <row r="34" spans="4:131" ht="63.75" customHeight="1">
      <c r="D34" s="107" t="s">
        <v>489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V34" s="108" t="s">
        <v>506</v>
      </c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CB34" s="109" t="s">
        <v>502</v>
      </c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</row>
    <row r="35" spans="48:131" s="55" customFormat="1" ht="11.25" customHeight="1">
      <c r="AV35" s="106" t="s">
        <v>491</v>
      </c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CB35" s="106" t="s">
        <v>492</v>
      </c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H35" s="106" t="s">
        <v>493</v>
      </c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</row>
    <row r="36" ht="11.25" customHeight="1"/>
    <row r="37" spans="1:128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V37" s="128" t="s">
        <v>507</v>
      </c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CB37" s="124" t="s">
        <v>495</v>
      </c>
      <c r="CC37" s="124"/>
      <c r="CD37" s="128" t="s">
        <v>487</v>
      </c>
      <c r="CE37" s="128"/>
      <c r="CF37" s="128"/>
      <c r="CG37" s="1" t="s">
        <v>495</v>
      </c>
      <c r="CI37" s="128" t="s">
        <v>485</v>
      </c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4">
        <v>20</v>
      </c>
      <c r="CV37" s="124"/>
      <c r="CW37" s="124"/>
      <c r="CX37" s="124"/>
      <c r="CY37" s="127" t="s">
        <v>488</v>
      </c>
      <c r="CZ37" s="127"/>
      <c r="DA37" s="127"/>
      <c r="DB37" s="1" t="s">
        <v>496</v>
      </c>
      <c r="DS37" s="16"/>
      <c r="DT37" s="16"/>
      <c r="DU37" s="16"/>
      <c r="DV37" s="16"/>
      <c r="DW37" s="16"/>
      <c r="DX37" s="16"/>
    </row>
    <row r="38" spans="48:128" s="55" customFormat="1" ht="12.75">
      <c r="AV38" s="106" t="s">
        <v>497</v>
      </c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CB38" s="113" t="s">
        <v>498</v>
      </c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F38" s="1"/>
      <c r="DS38" s="56"/>
      <c r="DT38" s="56"/>
      <c r="DU38" s="56"/>
      <c r="DV38" s="56"/>
      <c r="DW38" s="56"/>
      <c r="DX38" s="56"/>
    </row>
    <row r="39" spans="1:110" s="55" customFormat="1" ht="11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</row>
  </sheetData>
  <mergeCells count="231">
    <mergeCell ref="CE12:CS12"/>
    <mergeCell ref="CT12:DF12"/>
    <mergeCell ref="DG12:EC12"/>
    <mergeCell ref="ED12:EQ12"/>
    <mergeCell ref="BS13:CD13"/>
    <mergeCell ref="CE13:CS13"/>
    <mergeCell ref="CT13:DF13"/>
    <mergeCell ref="DG13:EC13"/>
    <mergeCell ref="DG17:EC17"/>
    <mergeCell ref="B23:X23"/>
    <mergeCell ref="Y23:AI23"/>
    <mergeCell ref="AJ23:BR23"/>
    <mergeCell ref="BS23:CD23"/>
    <mergeCell ref="CE23:CS23"/>
    <mergeCell ref="CT23:DF23"/>
    <mergeCell ref="DG23:EC23"/>
    <mergeCell ref="Y17:AI17"/>
    <mergeCell ref="AJ17:BR17"/>
    <mergeCell ref="CT16:DF16"/>
    <mergeCell ref="BS17:CD17"/>
    <mergeCell ref="CE17:CS17"/>
    <mergeCell ref="CT14:DF14"/>
    <mergeCell ref="CT17:DF17"/>
    <mergeCell ref="CE15:CS15"/>
    <mergeCell ref="CT15:DF15"/>
    <mergeCell ref="BS9:CD9"/>
    <mergeCell ref="BS18:CD18"/>
    <mergeCell ref="CT9:DF9"/>
    <mergeCell ref="DG9:EC9"/>
    <mergeCell ref="CE14:CS14"/>
    <mergeCell ref="BS14:CD14"/>
    <mergeCell ref="DG14:EC14"/>
    <mergeCell ref="CE18:CS18"/>
    <mergeCell ref="CT18:DF18"/>
    <mergeCell ref="DG18:EC18"/>
    <mergeCell ref="BS12:CD12"/>
    <mergeCell ref="CE24:CS24"/>
    <mergeCell ref="CT24:DF24"/>
    <mergeCell ref="DG24:EC24"/>
    <mergeCell ref="BS24:CD24"/>
    <mergeCell ref="BS19:CD19"/>
    <mergeCell ref="CE19:CS19"/>
    <mergeCell ref="CT19:DF19"/>
    <mergeCell ref="DG19:EC19"/>
    <mergeCell ref="CE16:CS16"/>
    <mergeCell ref="B24:X24"/>
    <mergeCell ref="Y24:AI24"/>
    <mergeCell ref="AJ24:BR24"/>
    <mergeCell ref="Y18:AI18"/>
    <mergeCell ref="B19:X19"/>
    <mergeCell ref="Y19:AI19"/>
    <mergeCell ref="AJ19:BR19"/>
    <mergeCell ref="B18:X18"/>
    <mergeCell ref="AJ18:BR18"/>
    <mergeCell ref="B20:X20"/>
    <mergeCell ref="B12:X12"/>
    <mergeCell ref="Y12:AI12"/>
    <mergeCell ref="AJ12:BR12"/>
    <mergeCell ref="B17:X17"/>
    <mergeCell ref="B14:X14"/>
    <mergeCell ref="Y14:AI14"/>
    <mergeCell ref="AJ14:BR14"/>
    <mergeCell ref="B13:X13"/>
    <mergeCell ref="Y13:AI13"/>
    <mergeCell ref="AJ13:BR13"/>
    <mergeCell ref="A8:X8"/>
    <mergeCell ref="Y8:AI8"/>
    <mergeCell ref="AJ8:BR8"/>
    <mergeCell ref="B9:X9"/>
    <mergeCell ref="Y9:AI9"/>
    <mergeCell ref="AJ9:BR9"/>
    <mergeCell ref="CT8:DF8"/>
    <mergeCell ref="DG8:EC8"/>
    <mergeCell ref="CE8:CS8"/>
    <mergeCell ref="BS8:CD8"/>
    <mergeCell ref="CY37:DA37"/>
    <mergeCell ref="AV37:BY37"/>
    <mergeCell ref="CB37:CC37"/>
    <mergeCell ref="CD37:CF37"/>
    <mergeCell ref="CI37:CT37"/>
    <mergeCell ref="A2:FE2"/>
    <mergeCell ref="A3:FE3"/>
    <mergeCell ref="AV35:BY35"/>
    <mergeCell ref="CB35:DE35"/>
    <mergeCell ref="DH35:EA35"/>
    <mergeCell ref="CB34:DE34"/>
    <mergeCell ref="DH34:EA34"/>
    <mergeCell ref="D34:AT34"/>
    <mergeCell ref="A5:X7"/>
    <mergeCell ref="Y5:AI7"/>
    <mergeCell ref="AV38:BY38"/>
    <mergeCell ref="CB38:DD38"/>
    <mergeCell ref="DG5:EC7"/>
    <mergeCell ref="CE9:CS9"/>
    <mergeCell ref="AV34:BY34"/>
    <mergeCell ref="AJ5:BR7"/>
    <mergeCell ref="BS5:CD7"/>
    <mergeCell ref="CE5:CS7"/>
    <mergeCell ref="CT5:DF7"/>
    <mergeCell ref="CU37:CX37"/>
    <mergeCell ref="ED23:EQ23"/>
    <mergeCell ref="ED5:EQ7"/>
    <mergeCell ref="ED8:EQ8"/>
    <mergeCell ref="ED9:EQ9"/>
    <mergeCell ref="ED14:EQ14"/>
    <mergeCell ref="ED10:EQ10"/>
    <mergeCell ref="ED13:EQ13"/>
    <mergeCell ref="ED11:EQ11"/>
    <mergeCell ref="ER5:FE7"/>
    <mergeCell ref="ER8:FE8"/>
    <mergeCell ref="ED18:EQ18"/>
    <mergeCell ref="ED19:EQ19"/>
    <mergeCell ref="ER9:FE9"/>
    <mergeCell ref="ER14:FE14"/>
    <mergeCell ref="ER11:FE11"/>
    <mergeCell ref="ER10:FE10"/>
    <mergeCell ref="ER13:FE13"/>
    <mergeCell ref="ER12:FE12"/>
    <mergeCell ref="Y20:AI20"/>
    <mergeCell ref="AJ20:BR20"/>
    <mergeCell ref="BS20:CD20"/>
    <mergeCell ref="CE20:CS20"/>
    <mergeCell ref="CE22:CS22"/>
    <mergeCell ref="CT22:DF22"/>
    <mergeCell ref="ER24:FE24"/>
    <mergeCell ref="ER17:FE17"/>
    <mergeCell ref="ER23:FE23"/>
    <mergeCell ref="ER21:FE21"/>
    <mergeCell ref="ER20:FE20"/>
    <mergeCell ref="ER18:FE18"/>
    <mergeCell ref="ED24:EQ24"/>
    <mergeCell ref="ED17:EQ17"/>
    <mergeCell ref="CT20:DF20"/>
    <mergeCell ref="DG20:EC20"/>
    <mergeCell ref="ED20:EQ20"/>
    <mergeCell ref="CE21:CS21"/>
    <mergeCell ref="CT21:DF21"/>
    <mergeCell ref="DG21:EC21"/>
    <mergeCell ref="ED21:EQ21"/>
    <mergeCell ref="B11:X11"/>
    <mergeCell ref="Y11:AI11"/>
    <mergeCell ref="AJ11:BR11"/>
    <mergeCell ref="BS11:CD11"/>
    <mergeCell ref="CE10:CS10"/>
    <mergeCell ref="CT10:DF10"/>
    <mergeCell ref="DG10:EC10"/>
    <mergeCell ref="B16:X16"/>
    <mergeCell ref="Y16:AI16"/>
    <mergeCell ref="AJ16:BR16"/>
    <mergeCell ref="BS16:CD16"/>
    <mergeCell ref="CE11:CS11"/>
    <mergeCell ref="CT11:DF11"/>
    <mergeCell ref="DG11:EC11"/>
    <mergeCell ref="B10:X10"/>
    <mergeCell ref="Y10:AI10"/>
    <mergeCell ref="AJ10:BR10"/>
    <mergeCell ref="BS10:CD10"/>
    <mergeCell ref="B21:X21"/>
    <mergeCell ref="Y21:AI21"/>
    <mergeCell ref="AJ21:BR21"/>
    <mergeCell ref="BS21:CD21"/>
    <mergeCell ref="B15:X15"/>
    <mergeCell ref="Y15:AI15"/>
    <mergeCell ref="AJ15:BR15"/>
    <mergeCell ref="BS15:CD15"/>
    <mergeCell ref="DG15:EC15"/>
    <mergeCell ref="ED15:EQ15"/>
    <mergeCell ref="ER15:FE15"/>
    <mergeCell ref="DG22:EC22"/>
    <mergeCell ref="ED22:EQ22"/>
    <mergeCell ref="ER22:FE22"/>
    <mergeCell ref="DG16:EC16"/>
    <mergeCell ref="ED16:EQ16"/>
    <mergeCell ref="ER16:FE16"/>
    <mergeCell ref="ER19:FE19"/>
    <mergeCell ref="B22:X22"/>
    <mergeCell ref="Y22:AI22"/>
    <mergeCell ref="AJ22:BR22"/>
    <mergeCell ref="BS22:CD22"/>
    <mergeCell ref="AV33:BY33"/>
    <mergeCell ref="CB33:DE33"/>
    <mergeCell ref="DH33:EA33"/>
    <mergeCell ref="D32:AT32"/>
    <mergeCell ref="AV32:BY32"/>
    <mergeCell ref="CB32:DE32"/>
    <mergeCell ref="DH32:EA32"/>
    <mergeCell ref="B25:X25"/>
    <mergeCell ref="Y25:AI25"/>
    <mergeCell ref="AJ25:BR25"/>
    <mergeCell ref="BS25:CD25"/>
    <mergeCell ref="CE25:CS25"/>
    <mergeCell ref="CT25:DF25"/>
    <mergeCell ref="DG25:EC25"/>
    <mergeCell ref="ED25:EQ25"/>
    <mergeCell ref="ER25:FE25"/>
    <mergeCell ref="B26:X26"/>
    <mergeCell ref="Y26:AI26"/>
    <mergeCell ref="AJ26:BR26"/>
    <mergeCell ref="BS26:CD26"/>
    <mergeCell ref="CE26:CS26"/>
    <mergeCell ref="CT26:DF26"/>
    <mergeCell ref="DG26:EC26"/>
    <mergeCell ref="ED26:EQ26"/>
    <mergeCell ref="ER26:FE26"/>
    <mergeCell ref="B27:X27"/>
    <mergeCell ref="Y27:AI27"/>
    <mergeCell ref="AJ27:BR27"/>
    <mergeCell ref="BS27:CD27"/>
    <mergeCell ref="CE27:CS27"/>
    <mergeCell ref="CT27:DF27"/>
    <mergeCell ref="DG27:EC27"/>
    <mergeCell ref="ED27:EQ27"/>
    <mergeCell ref="ER27:FE27"/>
    <mergeCell ref="B28:X28"/>
    <mergeCell ref="Y28:AI28"/>
    <mergeCell ref="AJ28:BR28"/>
    <mergeCell ref="BS28:CD28"/>
    <mergeCell ref="CE28:CS28"/>
    <mergeCell ref="CT28:DF28"/>
    <mergeCell ref="DG28:EC28"/>
    <mergeCell ref="ED28:EQ28"/>
    <mergeCell ref="ER28:FE28"/>
    <mergeCell ref="B29:X29"/>
    <mergeCell ref="Y29:AI29"/>
    <mergeCell ref="AJ29:BR29"/>
    <mergeCell ref="BS29:CD29"/>
    <mergeCell ref="ER29:FE29"/>
    <mergeCell ref="CE29:CS29"/>
    <mergeCell ref="CT29:DF29"/>
    <mergeCell ref="DG29:EC29"/>
    <mergeCell ref="ED29:EQ29"/>
  </mergeCells>
  <printOptions/>
  <pageMargins left="0.62" right="0.52" top="0.7874015748031497" bottom="0.3937007874015748" header="0.1968503937007874" footer="0.196850393700787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X91"/>
  <sheetViews>
    <sheetView view="pageBreakPreview" zoomScaleSheetLayoutView="100" workbookViewId="0" topLeftCell="A1">
      <selection activeCell="BS59" sqref="BS59:CD59"/>
    </sheetView>
  </sheetViews>
  <sheetFormatPr defaultColWidth="9.00390625" defaultRowHeight="12.75"/>
  <cols>
    <col min="1" max="69" width="0.875" style="1" customWidth="1"/>
    <col min="70" max="70" width="3.875" style="1" customWidth="1"/>
    <col min="71" max="16384" width="0.875" style="1" customWidth="1"/>
  </cols>
  <sheetData>
    <row r="1" ht="3" customHeight="1"/>
    <row r="2" spans="1:125" s="59" customFormat="1" ht="15.75">
      <c r="A2" s="171" t="s">
        <v>509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</row>
    <row r="3" spans="2:125" s="60" customFormat="1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</row>
    <row r="4" spans="2:125" s="60" customFormat="1" ht="12.75">
      <c r="B4" s="19"/>
      <c r="C4" s="19" t="s">
        <v>510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20" t="s">
        <v>511</v>
      </c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2:125" s="60" customFormat="1" ht="12.75">
      <c r="B5" s="19"/>
      <c r="C5" s="19" t="s">
        <v>512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20" t="s">
        <v>511</v>
      </c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2:125" s="60" customFormat="1" ht="12.75">
      <c r="B6" s="19"/>
      <c r="C6" s="19" t="s">
        <v>513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20" t="s">
        <v>511</v>
      </c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2:125" s="60" customFormat="1" ht="12.75">
      <c r="B7" s="19"/>
      <c r="C7" s="19" t="s">
        <v>514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20" t="s">
        <v>515</v>
      </c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</row>
    <row r="8" spans="2:125" s="60" customFormat="1" ht="12.7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2:125" s="60" customFormat="1" ht="12.7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19"/>
      <c r="CA9" s="19"/>
      <c r="CB9" s="19"/>
      <c r="CC9" s="19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59" customFormat="1" ht="15.75">
      <c r="A10" s="171" t="s">
        <v>516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</row>
    <row r="11" spans="2:125" s="60" customFormat="1" ht="8.2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s="60" customFormat="1" ht="27.75" customHeight="1">
      <c r="A12" s="179" t="s">
        <v>517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1"/>
      <c r="CL12" s="189" t="s">
        <v>518</v>
      </c>
      <c r="CM12" s="190"/>
      <c r="CN12" s="190"/>
      <c r="CO12" s="190"/>
      <c r="CP12" s="190"/>
      <c r="CQ12" s="190"/>
      <c r="CR12" s="190"/>
      <c r="CS12" s="190"/>
      <c r="CT12" s="190"/>
      <c r="CU12" s="191"/>
      <c r="CV12" s="189" t="s">
        <v>519</v>
      </c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3"/>
    </row>
    <row r="13" spans="1:125" s="60" customFormat="1" ht="12.75">
      <c r="A13" s="184">
        <v>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6"/>
      <c r="CL13" s="99">
        <v>2</v>
      </c>
      <c r="CM13" s="99"/>
      <c r="CN13" s="99"/>
      <c r="CO13" s="99"/>
      <c r="CP13" s="99"/>
      <c r="CQ13" s="99"/>
      <c r="CR13" s="99"/>
      <c r="CS13" s="99"/>
      <c r="CT13" s="99"/>
      <c r="CU13" s="99"/>
      <c r="CV13" s="99">
        <v>3</v>
      </c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</row>
    <row r="14" spans="1:125" s="60" customFormat="1" ht="12.75">
      <c r="A14" s="61"/>
      <c r="B14" s="172" t="s">
        <v>520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3"/>
      <c r="CL14" s="102" t="s">
        <v>521</v>
      </c>
      <c r="CM14" s="102"/>
      <c r="CN14" s="102"/>
      <c r="CO14" s="102"/>
      <c r="CP14" s="102"/>
      <c r="CQ14" s="102"/>
      <c r="CR14" s="102"/>
      <c r="CS14" s="102"/>
      <c r="CT14" s="102"/>
      <c r="CU14" s="102"/>
      <c r="CV14" s="174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6"/>
    </row>
    <row r="15" spans="1:125" s="60" customFormat="1" ht="12.75" customHeight="1">
      <c r="A15" s="61"/>
      <c r="B15" s="182" t="s">
        <v>522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3"/>
      <c r="CL15" s="102" t="s">
        <v>485</v>
      </c>
      <c r="CM15" s="102"/>
      <c r="CN15" s="102"/>
      <c r="CO15" s="102"/>
      <c r="CP15" s="102"/>
      <c r="CQ15" s="102"/>
      <c r="CR15" s="102"/>
      <c r="CS15" s="102"/>
      <c r="CT15" s="102"/>
      <c r="CU15" s="102"/>
      <c r="CV15" s="174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6"/>
    </row>
    <row r="16" spans="1:125" s="60" customFormat="1" ht="12.75">
      <c r="A16" s="61"/>
      <c r="B16" s="172" t="s">
        <v>523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3"/>
      <c r="CL16" s="102" t="s">
        <v>524</v>
      </c>
      <c r="CM16" s="102"/>
      <c r="CN16" s="102"/>
      <c r="CO16" s="102"/>
      <c r="CP16" s="102"/>
      <c r="CQ16" s="102"/>
      <c r="CR16" s="102"/>
      <c r="CS16" s="102"/>
      <c r="CT16" s="102"/>
      <c r="CU16" s="102"/>
      <c r="CV16" s="174">
        <f>CV14-CV15</f>
        <v>0</v>
      </c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</row>
    <row r="17" spans="1:125" s="60" customFormat="1" ht="12.75">
      <c r="A17" s="62"/>
      <c r="B17" s="194" t="s">
        <v>525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5"/>
      <c r="CL17" s="102" t="s">
        <v>526</v>
      </c>
      <c r="CM17" s="102"/>
      <c r="CN17" s="102"/>
      <c r="CO17" s="102"/>
      <c r="CP17" s="102"/>
      <c r="CQ17" s="102"/>
      <c r="CR17" s="102"/>
      <c r="CS17" s="102"/>
      <c r="CT17" s="102"/>
      <c r="CU17" s="102"/>
      <c r="CV17" s="174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</row>
    <row r="18" spans="1:125" s="60" customFormat="1" ht="12.75" customHeight="1">
      <c r="A18" s="61"/>
      <c r="B18" s="196" t="s">
        <v>527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7"/>
      <c r="CL18" s="102" t="s">
        <v>528</v>
      </c>
      <c r="CM18" s="102"/>
      <c r="CN18" s="102"/>
      <c r="CO18" s="102"/>
      <c r="CP18" s="102"/>
      <c r="CQ18" s="102"/>
      <c r="CR18" s="102"/>
      <c r="CS18" s="102"/>
      <c r="CT18" s="102"/>
      <c r="CU18" s="102"/>
      <c r="CV18" s="174">
        <f>CV16-CV17</f>
        <v>0</v>
      </c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</row>
    <row r="19" spans="1:125" s="60" customFormat="1" ht="12.75" customHeight="1">
      <c r="A19" s="61"/>
      <c r="B19" s="172" t="s">
        <v>529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3"/>
      <c r="CL19" s="102" t="s">
        <v>530</v>
      </c>
      <c r="CM19" s="102"/>
      <c r="CN19" s="102"/>
      <c r="CO19" s="102"/>
      <c r="CP19" s="102"/>
      <c r="CQ19" s="102"/>
      <c r="CR19" s="102"/>
      <c r="CS19" s="102"/>
      <c r="CT19" s="102"/>
      <c r="CU19" s="102"/>
      <c r="CV19" s="174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</row>
    <row r="20" spans="1:125" s="60" customFormat="1" ht="25.5" customHeight="1">
      <c r="A20" s="61"/>
      <c r="B20" s="187" t="s">
        <v>531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8"/>
      <c r="CL20" s="102" t="s">
        <v>486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66">
        <f>CV18+CV19</f>
        <v>0</v>
      </c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8"/>
    </row>
    <row r="21" spans="1:125" s="60" customFormat="1" ht="12.75">
      <c r="A21" s="61"/>
      <c r="B21" s="172" t="s">
        <v>532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3"/>
      <c r="CL21" s="102" t="s">
        <v>533</v>
      </c>
      <c r="CM21" s="102"/>
      <c r="CN21" s="102"/>
      <c r="CO21" s="102"/>
      <c r="CP21" s="102"/>
      <c r="CQ21" s="102"/>
      <c r="CR21" s="102"/>
      <c r="CS21" s="102"/>
      <c r="CT21" s="102"/>
      <c r="CU21" s="102"/>
      <c r="CV21" s="174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</row>
    <row r="22" spans="1:125" s="60" customFormat="1" ht="12.75">
      <c r="A22" s="61"/>
      <c r="B22" s="172" t="s">
        <v>534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3"/>
      <c r="CL22" s="102" t="s">
        <v>535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74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</row>
    <row r="23" spans="1:125" s="60" customFormat="1" ht="26.25" customHeight="1">
      <c r="A23" s="61"/>
      <c r="B23" s="172" t="s">
        <v>536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3"/>
      <c r="CL23" s="102" t="s">
        <v>505</v>
      </c>
      <c r="CM23" s="102"/>
      <c r="CN23" s="102"/>
      <c r="CO23" s="102"/>
      <c r="CP23" s="102"/>
      <c r="CQ23" s="102"/>
      <c r="CR23" s="102"/>
      <c r="CS23" s="102"/>
      <c r="CT23" s="102"/>
      <c r="CU23" s="102"/>
      <c r="CV23" s="174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</row>
    <row r="24" spans="1:125" s="60" customFormat="1" ht="12.75">
      <c r="A24" s="61"/>
      <c r="B24" s="172" t="s">
        <v>537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02" t="s">
        <v>487</v>
      </c>
      <c r="CM24" s="102"/>
      <c r="CN24" s="102"/>
      <c r="CO24" s="102"/>
      <c r="CP24" s="102"/>
      <c r="CQ24" s="102"/>
      <c r="CR24" s="102"/>
      <c r="CS24" s="102"/>
      <c r="CT24" s="102"/>
      <c r="CU24" s="102"/>
      <c r="CV24" s="174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</row>
    <row r="25" spans="1:125" s="60" customFormat="1" ht="12.75">
      <c r="A25" s="61"/>
      <c r="B25" s="172" t="s">
        <v>538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3"/>
      <c r="CL25" s="102" t="s">
        <v>539</v>
      </c>
      <c r="CM25" s="102"/>
      <c r="CN25" s="102"/>
      <c r="CO25" s="102"/>
      <c r="CP25" s="102"/>
      <c r="CQ25" s="102"/>
      <c r="CR25" s="102"/>
      <c r="CS25" s="102"/>
      <c r="CT25" s="102"/>
      <c r="CU25" s="102"/>
      <c r="CV25" s="174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</row>
    <row r="26" spans="1:125" s="60" customFormat="1" ht="25.5" customHeight="1">
      <c r="A26" s="61"/>
      <c r="B26" s="172" t="s">
        <v>540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3"/>
      <c r="CL26" s="102" t="s">
        <v>59</v>
      </c>
      <c r="CM26" s="102"/>
      <c r="CN26" s="102"/>
      <c r="CO26" s="102"/>
      <c r="CP26" s="102"/>
      <c r="CQ26" s="102"/>
      <c r="CR26" s="102"/>
      <c r="CS26" s="102"/>
      <c r="CT26" s="102"/>
      <c r="CU26" s="102"/>
      <c r="CV26" s="174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6"/>
    </row>
    <row r="27" spans="1:125" s="60" customFormat="1" ht="25.5" customHeight="1">
      <c r="A27" s="61"/>
      <c r="B27" s="172" t="s">
        <v>541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3"/>
      <c r="CL27" s="102" t="s">
        <v>488</v>
      </c>
      <c r="CM27" s="102"/>
      <c r="CN27" s="102"/>
      <c r="CO27" s="102"/>
      <c r="CP27" s="102"/>
      <c r="CQ27" s="102"/>
      <c r="CR27" s="102"/>
      <c r="CS27" s="102"/>
      <c r="CT27" s="102"/>
      <c r="CU27" s="102"/>
      <c r="CV27" s="174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</row>
    <row r="28" spans="1:125" s="60" customFormat="1" ht="27" customHeight="1">
      <c r="A28" s="61"/>
      <c r="B28" s="172" t="s">
        <v>542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3"/>
      <c r="CL28" s="102" t="s">
        <v>543</v>
      </c>
      <c r="CM28" s="102"/>
      <c r="CN28" s="102"/>
      <c r="CO28" s="102"/>
      <c r="CP28" s="102"/>
      <c r="CQ28" s="102"/>
      <c r="CR28" s="102"/>
      <c r="CS28" s="102"/>
      <c r="CT28" s="102"/>
      <c r="CU28" s="102"/>
      <c r="CV28" s="174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</row>
    <row r="29" spans="1:125" s="60" customFormat="1" ht="12.75">
      <c r="A29" s="61"/>
      <c r="B29" s="172" t="s">
        <v>544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3"/>
      <c r="CL29" s="102" t="s">
        <v>545</v>
      </c>
      <c r="CM29" s="102"/>
      <c r="CN29" s="102"/>
      <c r="CO29" s="102"/>
      <c r="CP29" s="102"/>
      <c r="CQ29" s="102"/>
      <c r="CR29" s="102"/>
      <c r="CS29" s="102"/>
      <c r="CT29" s="102"/>
      <c r="CU29" s="102"/>
      <c r="CV29" s="174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</row>
    <row r="30" spans="1:125" s="60" customFormat="1" ht="25.5" customHeight="1">
      <c r="A30" s="61"/>
      <c r="B30" s="177" t="s">
        <v>546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8"/>
      <c r="CL30" s="102" t="s">
        <v>547</v>
      </c>
      <c r="CM30" s="102"/>
      <c r="CN30" s="102"/>
      <c r="CO30" s="102"/>
      <c r="CP30" s="102"/>
      <c r="CQ30" s="102"/>
      <c r="CR30" s="102"/>
      <c r="CS30" s="102"/>
      <c r="CT30" s="102"/>
      <c r="CU30" s="102"/>
      <c r="CV30" s="166">
        <f>CV22+CV23+CV24+CV25+CV26+CV27+CV28-CV29</f>
        <v>0</v>
      </c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8"/>
    </row>
    <row r="31" spans="1:125" s="60" customFormat="1" ht="12.75">
      <c r="A31" s="61"/>
      <c r="B31" s="177" t="s">
        <v>548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8"/>
      <c r="CL31" s="102" t="s">
        <v>549</v>
      </c>
      <c r="CM31" s="102"/>
      <c r="CN31" s="102"/>
      <c r="CO31" s="102"/>
      <c r="CP31" s="102"/>
      <c r="CQ31" s="102"/>
      <c r="CR31" s="102"/>
      <c r="CS31" s="102"/>
      <c r="CT31" s="102"/>
      <c r="CU31" s="102"/>
      <c r="CV31" s="166">
        <f>CV20-CV21-CV30</f>
        <v>0</v>
      </c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8"/>
    </row>
    <row r="32" ht="18.75" customHeight="1">
      <c r="B32" s="1" t="s">
        <v>550</v>
      </c>
    </row>
    <row r="33" spans="1:139" ht="18.75" customHeight="1">
      <c r="A33" s="16"/>
      <c r="B33" s="16" t="s">
        <v>551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</row>
    <row r="34" spans="1:139" s="24" customFormat="1" ht="15.75">
      <c r="A34" s="169" t="s">
        <v>552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2"/>
      <c r="EE34" s="2"/>
      <c r="EF34" s="2"/>
      <c r="EG34" s="2"/>
      <c r="EH34" s="2"/>
      <c r="EI34" s="2"/>
    </row>
    <row r="35" spans="1:139" s="24" customFormat="1" ht="15.75">
      <c r="A35" s="169" t="s">
        <v>464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2"/>
      <c r="EE35" s="2"/>
      <c r="EF35" s="2"/>
      <c r="EG35" s="2"/>
      <c r="EH35" s="2"/>
      <c r="EI35" s="2"/>
    </row>
    <row r="36" spans="1:139" s="24" customFormat="1" ht="18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"/>
      <c r="EE36" s="2"/>
      <c r="EF36" s="2"/>
      <c r="EG36" s="2"/>
      <c r="EH36" s="2"/>
      <c r="EI36" s="2"/>
    </row>
    <row r="37" spans="1:154" s="24" customFormat="1" ht="12.75">
      <c r="A37" s="114" t="s">
        <v>18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 t="s">
        <v>11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 t="s">
        <v>6</v>
      </c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7"/>
      <c r="BS37" s="114" t="s">
        <v>8</v>
      </c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 t="s">
        <v>19</v>
      </c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 t="s">
        <v>7</v>
      </c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 t="s">
        <v>9</v>
      </c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 t="s">
        <v>10</v>
      </c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2"/>
      <c r="ET37" s="2"/>
      <c r="EU37" s="2"/>
      <c r="EV37" s="2"/>
      <c r="EW37" s="2"/>
      <c r="EX37" s="2"/>
    </row>
    <row r="38" spans="1:154" s="24" customFormat="1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8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20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2"/>
      <c r="ET38" s="2"/>
      <c r="EU38" s="2"/>
      <c r="EV38" s="2"/>
      <c r="EW38" s="2"/>
      <c r="EX38" s="2"/>
    </row>
    <row r="39" spans="1:154" s="24" customFormat="1" ht="21.7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21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3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2"/>
      <c r="ET39" s="2"/>
      <c r="EU39" s="2"/>
      <c r="EV39" s="2"/>
      <c r="EW39" s="2"/>
      <c r="EX39" s="2"/>
    </row>
    <row r="40" spans="1:154" s="24" customFormat="1" ht="12.75">
      <c r="A40" s="99">
        <v>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>
        <v>2</v>
      </c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>
        <v>3</v>
      </c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>
        <v>4</v>
      </c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>
        <v>5</v>
      </c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>
        <v>6</v>
      </c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>
        <v>7</v>
      </c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>
        <v>8</v>
      </c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2"/>
      <c r="ET40" s="2"/>
      <c r="EU40" s="2"/>
      <c r="EV40" s="2"/>
      <c r="EW40" s="2"/>
      <c r="EX40" s="2"/>
    </row>
    <row r="41" spans="1:154" s="24" customFormat="1" ht="12.75">
      <c r="A41" s="33"/>
      <c r="B41" s="100" t="s">
        <v>50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1"/>
      <c r="Y41" s="102" t="s">
        <v>91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99" t="s">
        <v>92</v>
      </c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105">
        <f>8555/1.18</f>
        <v>7250</v>
      </c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>
        <v>50</v>
      </c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>
        <v>1</v>
      </c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165">
        <f aca="true" t="shared" si="0" ref="DV41:DV58">CT41*DI41</f>
        <v>50</v>
      </c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2"/>
      <c r="ET41" s="2"/>
      <c r="EU41" s="2"/>
      <c r="EV41" s="2"/>
      <c r="EW41" s="2"/>
      <c r="EX41" s="2"/>
    </row>
    <row r="42" spans="1:154" s="24" customFormat="1" ht="12.75">
      <c r="A42" s="33"/>
      <c r="B42" s="100" t="s">
        <v>50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1"/>
      <c r="Y42" s="102" t="s">
        <v>93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99" t="s">
        <v>94</v>
      </c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105">
        <v>7250</v>
      </c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>
        <v>50</v>
      </c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>
        <v>1</v>
      </c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165">
        <f t="shared" si="0"/>
        <v>50</v>
      </c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2"/>
      <c r="ET42" s="2"/>
      <c r="EU42" s="2"/>
      <c r="EV42" s="2"/>
      <c r="EW42" s="2"/>
      <c r="EX42" s="2"/>
    </row>
    <row r="43" spans="1:154" s="24" customFormat="1" ht="12.75">
      <c r="A43" s="33"/>
      <c r="B43" s="100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1"/>
      <c r="Y43" s="102" t="s">
        <v>93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99" t="s">
        <v>103</v>
      </c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105">
        <f>2566.5/1.18</f>
        <v>2175</v>
      </c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>
        <v>15</v>
      </c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>
        <v>1</v>
      </c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165">
        <f t="shared" si="0"/>
        <v>15</v>
      </c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2"/>
      <c r="ET43" s="2"/>
      <c r="EU43" s="2"/>
      <c r="EV43" s="2"/>
      <c r="EW43" s="2"/>
      <c r="EX43" s="2"/>
    </row>
    <row r="44" spans="1:154" s="24" customFormat="1" ht="12.75">
      <c r="A44" s="33"/>
      <c r="B44" s="100" t="s">
        <v>50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1"/>
      <c r="Y44" s="102" t="s">
        <v>93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99" t="s">
        <v>104</v>
      </c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105">
        <f>13824.88/1.18</f>
        <v>11716</v>
      </c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>
        <v>80.8</v>
      </c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>
        <v>1</v>
      </c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165">
        <f t="shared" si="0"/>
        <v>80.8</v>
      </c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2"/>
      <c r="ET44" s="2"/>
      <c r="EU44" s="2"/>
      <c r="EV44" s="2"/>
      <c r="EW44" s="2"/>
      <c r="EX44" s="2"/>
    </row>
    <row r="45" spans="1:154" s="24" customFormat="1" ht="12.75">
      <c r="A45" s="33"/>
      <c r="B45" s="100" t="s">
        <v>50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1"/>
      <c r="Y45" s="102" t="s">
        <v>93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99" t="s">
        <v>105</v>
      </c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105">
        <f>25359.62/1.18</f>
        <v>21491.20338983051</v>
      </c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>
        <v>147.2</v>
      </c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>
        <v>1</v>
      </c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165">
        <f t="shared" si="0"/>
        <v>147.2</v>
      </c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2"/>
      <c r="ET45" s="2"/>
      <c r="EU45" s="2"/>
      <c r="EV45" s="2"/>
      <c r="EW45" s="2"/>
      <c r="EX45" s="2"/>
    </row>
    <row r="46" spans="1:154" s="24" customFormat="1" ht="12.75">
      <c r="A46" s="33"/>
      <c r="B46" s="100" t="s">
        <v>51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1"/>
      <c r="Y46" s="102" t="s">
        <v>106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99" t="s">
        <v>107</v>
      </c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105">
        <f>5133/1.18</f>
        <v>4350</v>
      </c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>
        <v>30</v>
      </c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>
        <v>1</v>
      </c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165">
        <f t="shared" si="0"/>
        <v>30</v>
      </c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2"/>
      <c r="ET46" s="2"/>
      <c r="EU46" s="2"/>
      <c r="EV46" s="2"/>
      <c r="EW46" s="2"/>
      <c r="EX46" s="2"/>
    </row>
    <row r="47" spans="1:154" s="24" customFormat="1" ht="12.75">
      <c r="A47" s="33"/>
      <c r="B47" s="100" t="s">
        <v>49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1"/>
      <c r="Y47" s="102" t="s">
        <v>112</v>
      </c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99" t="s">
        <v>113</v>
      </c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105">
        <f>11243.04/1.18</f>
        <v>9528.000000000002</v>
      </c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>
        <v>24</v>
      </c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>
        <v>1</v>
      </c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165">
        <f t="shared" si="0"/>
        <v>24</v>
      </c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2"/>
      <c r="ET47" s="2"/>
      <c r="EU47" s="2"/>
      <c r="EV47" s="2"/>
      <c r="EW47" s="2"/>
      <c r="EX47" s="2"/>
    </row>
    <row r="48" spans="1:154" s="24" customFormat="1" ht="12.75">
      <c r="A48" s="33"/>
      <c r="B48" s="100" t="s">
        <v>50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1"/>
      <c r="Y48" s="102" t="s">
        <v>98</v>
      </c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99" t="s">
        <v>99</v>
      </c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05">
        <f>14372.4/1.18</f>
        <v>12180</v>
      </c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>
        <v>84</v>
      </c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>
        <v>1</v>
      </c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165">
        <f t="shared" si="0"/>
        <v>84</v>
      </c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2"/>
      <c r="ET48" s="2"/>
      <c r="EU48" s="2"/>
      <c r="EV48" s="2"/>
      <c r="EW48" s="2"/>
      <c r="EX48" s="2"/>
    </row>
    <row r="49" spans="1:154" s="24" customFormat="1" ht="12.75">
      <c r="A49" s="33"/>
      <c r="B49" s="100" t="s">
        <v>49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1"/>
      <c r="Y49" s="102" t="s">
        <v>100</v>
      </c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99" t="s">
        <v>101</v>
      </c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5">
        <f>5133/1.18</f>
        <v>4350</v>
      </c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>
        <v>30</v>
      </c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>
        <v>1</v>
      </c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165">
        <f t="shared" si="0"/>
        <v>30</v>
      </c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2"/>
      <c r="ET49" s="2"/>
      <c r="EU49" s="2"/>
      <c r="EV49" s="2"/>
      <c r="EW49" s="2"/>
      <c r="EX49" s="2"/>
    </row>
    <row r="50" spans="1:154" s="24" customFormat="1" ht="12.75">
      <c r="A50" s="33"/>
      <c r="B50" s="100" t="s">
        <v>49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1"/>
      <c r="Y50" s="102" t="s">
        <v>114</v>
      </c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99" t="s">
        <v>115</v>
      </c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105">
        <f>3422/1.18</f>
        <v>2900</v>
      </c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>
        <v>20</v>
      </c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>
        <v>1</v>
      </c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165">
        <f t="shared" si="0"/>
        <v>20</v>
      </c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2"/>
      <c r="ET50" s="2"/>
      <c r="EU50" s="2"/>
      <c r="EV50" s="2"/>
      <c r="EW50" s="2"/>
      <c r="EX50" s="2"/>
    </row>
    <row r="51" spans="1:154" s="24" customFormat="1" ht="12.75">
      <c r="A51" s="33"/>
      <c r="B51" s="100" t="s">
        <v>49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1"/>
      <c r="Y51" s="102" t="s">
        <v>116</v>
      </c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99" t="s">
        <v>117</v>
      </c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105">
        <f>17228/1.18</f>
        <v>14600</v>
      </c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>
        <v>100</v>
      </c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>
        <v>1</v>
      </c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165">
        <f t="shared" si="0"/>
        <v>100</v>
      </c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2"/>
      <c r="ET51" s="2"/>
      <c r="EU51" s="2"/>
      <c r="EV51" s="2"/>
      <c r="EW51" s="2"/>
      <c r="EX51" s="2"/>
    </row>
    <row r="52" spans="1:154" s="24" customFormat="1" ht="12.75">
      <c r="A52" s="33"/>
      <c r="B52" s="100" t="s">
        <v>50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1"/>
      <c r="Y52" s="102" t="s">
        <v>76</v>
      </c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99" t="s">
        <v>118</v>
      </c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105">
        <f>6844/1.18</f>
        <v>5800</v>
      </c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>
        <v>40</v>
      </c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>
        <v>1</v>
      </c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165">
        <f t="shared" si="0"/>
        <v>40</v>
      </c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2"/>
      <c r="ET52" s="2"/>
      <c r="EU52" s="2"/>
      <c r="EV52" s="2"/>
      <c r="EW52" s="2"/>
      <c r="EX52" s="2"/>
    </row>
    <row r="53" spans="1:154" s="24" customFormat="1" ht="12.75">
      <c r="A53" s="33"/>
      <c r="B53" s="100" t="s">
        <v>49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  <c r="Y53" s="102" t="s">
        <v>96</v>
      </c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99" t="s">
        <v>97</v>
      </c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105">
        <f>11977/1.18</f>
        <v>10150</v>
      </c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>
        <v>70</v>
      </c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>
        <v>1</v>
      </c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165">
        <f t="shared" si="0"/>
        <v>70</v>
      </c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2"/>
      <c r="ET53" s="2"/>
      <c r="EU53" s="2"/>
      <c r="EV53" s="2"/>
      <c r="EW53" s="2"/>
      <c r="EX53" s="2"/>
    </row>
    <row r="54" spans="1:154" s="24" customFormat="1" ht="12.75">
      <c r="A54" s="33"/>
      <c r="B54" s="100" t="s">
        <v>49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1"/>
      <c r="Y54" s="102" t="s">
        <v>108</v>
      </c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99" t="s">
        <v>95</v>
      </c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105">
        <f>13688/1.18</f>
        <v>11600</v>
      </c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>
        <v>80</v>
      </c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>
        <v>1</v>
      </c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165">
        <f t="shared" si="0"/>
        <v>80</v>
      </c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2"/>
      <c r="ET54" s="2"/>
      <c r="EU54" s="2"/>
      <c r="EV54" s="2"/>
      <c r="EW54" s="2"/>
      <c r="EX54" s="2"/>
    </row>
    <row r="55" spans="1:154" s="24" customFormat="1" ht="12.75">
      <c r="A55" s="33"/>
      <c r="B55" s="100" t="s">
        <v>49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1"/>
      <c r="Y55" s="102" t="s">
        <v>108</v>
      </c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99" t="s">
        <v>109</v>
      </c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105">
        <f>15399/1.18</f>
        <v>13050</v>
      </c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>
        <v>90</v>
      </c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>
        <v>1</v>
      </c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165">
        <f t="shared" si="0"/>
        <v>90</v>
      </c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2"/>
      <c r="ET55" s="2"/>
      <c r="EU55" s="2"/>
      <c r="EV55" s="2"/>
      <c r="EW55" s="2"/>
      <c r="EX55" s="2"/>
    </row>
    <row r="56" spans="1:154" s="24" customFormat="1" ht="12.75">
      <c r="A56" s="33"/>
      <c r="B56" s="100" t="s">
        <v>50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1"/>
      <c r="Y56" s="102" t="s">
        <v>119</v>
      </c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99" t="s">
        <v>120</v>
      </c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105">
        <f>25842/1.18</f>
        <v>21900</v>
      </c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>
        <v>150</v>
      </c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>
        <v>1</v>
      </c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165">
        <f t="shared" si="0"/>
        <v>150</v>
      </c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2"/>
      <c r="ET56" s="2"/>
      <c r="EU56" s="2"/>
      <c r="EV56" s="2"/>
      <c r="EW56" s="2"/>
      <c r="EX56" s="2"/>
    </row>
    <row r="57" spans="1:154" s="24" customFormat="1" ht="12.75">
      <c r="A57" s="33"/>
      <c r="B57" s="100" t="s">
        <v>49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1"/>
      <c r="Y57" s="102" t="s">
        <v>110</v>
      </c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99" t="s">
        <v>111</v>
      </c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105">
        <f>17228/1.18</f>
        <v>14600</v>
      </c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>
        <v>100</v>
      </c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>
        <v>1</v>
      </c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165">
        <f t="shared" si="0"/>
        <v>100</v>
      </c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2"/>
      <c r="ET57" s="2"/>
      <c r="EU57" s="2"/>
      <c r="EV57" s="2"/>
      <c r="EW57" s="2"/>
      <c r="EX57" s="2"/>
    </row>
    <row r="58" spans="1:154" s="24" customFormat="1" ht="12.75">
      <c r="A58" s="33"/>
      <c r="B58" s="100" t="s">
        <v>50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1"/>
      <c r="Y58" s="102" t="s">
        <v>72</v>
      </c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99" t="s">
        <v>121</v>
      </c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105">
        <f>9369.2/1.18</f>
        <v>7940.000000000001</v>
      </c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>
        <v>20</v>
      </c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>
        <v>1</v>
      </c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>
        <f t="shared" si="0"/>
        <v>20</v>
      </c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2"/>
      <c r="ET58" s="2"/>
      <c r="EU58" s="2"/>
      <c r="EV58" s="2"/>
      <c r="EW58" s="2"/>
      <c r="EX58" s="2"/>
    </row>
    <row r="59" spans="1:154" s="24" customFormat="1" ht="12.75">
      <c r="A59" s="33"/>
      <c r="B59" s="100" t="s">
        <v>5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1"/>
      <c r="Y59" s="102" t="s">
        <v>12</v>
      </c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99" t="s">
        <v>12</v>
      </c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105">
        <f>SUM(BS41:CD58)</f>
        <v>182830.2033898305</v>
      </c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99" t="s">
        <v>12</v>
      </c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 t="s">
        <v>12</v>
      </c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174">
        <f>SUM(DI41:DU73)</f>
        <v>19</v>
      </c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98">
        <f>SUM(DV41:ER58)</f>
        <v>1181</v>
      </c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6"/>
      <c r="ES59" s="2"/>
      <c r="ET59" s="2"/>
      <c r="EU59" s="2"/>
      <c r="EV59" s="2"/>
      <c r="EW59" s="2"/>
      <c r="EX59" s="2"/>
    </row>
    <row r="60" spans="1:154" s="24" customFormat="1" ht="12.75">
      <c r="A60" s="20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9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"/>
      <c r="ET60" s="2"/>
      <c r="EU60" s="2"/>
      <c r="EV60" s="2"/>
      <c r="EW60" s="2"/>
      <c r="EX60" s="2"/>
    </row>
    <row r="61" spans="1:154" s="24" customFormat="1" ht="12.75">
      <c r="A61" s="20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164">
        <f>SUM(CT41:DH58)</f>
        <v>1181</v>
      </c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9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"/>
      <c r="ET61" s="2"/>
      <c r="EU61" s="2"/>
      <c r="EV61" s="2"/>
      <c r="EW61" s="2"/>
      <c r="EX61" s="2"/>
    </row>
    <row r="62" spans="1:148" s="24" customFormat="1" ht="18.75" customHeight="1">
      <c r="A62" s="169" t="s">
        <v>553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</row>
    <row r="63" spans="1:148" s="24" customFormat="1" ht="18.75" customHeight="1">
      <c r="A63" s="169" t="s">
        <v>463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</row>
    <row r="64" spans="1:139" s="24" customFormat="1" ht="18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"/>
      <c r="EE64" s="2"/>
      <c r="EF64" s="2"/>
      <c r="EG64" s="2"/>
      <c r="EH64" s="2"/>
      <c r="EI64" s="2"/>
    </row>
    <row r="65" spans="1:154" s="24" customFormat="1" ht="12.75" customHeight="1">
      <c r="A65" s="114" t="s">
        <v>18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 t="s">
        <v>11</v>
      </c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5" t="s">
        <v>6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7"/>
      <c r="BS65" s="114" t="s">
        <v>8</v>
      </c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 t="s">
        <v>19</v>
      </c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 t="s">
        <v>7</v>
      </c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 t="s">
        <v>9</v>
      </c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 t="s">
        <v>10</v>
      </c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2"/>
      <c r="ET65" s="2"/>
      <c r="EU65" s="2"/>
      <c r="EV65" s="2"/>
      <c r="EW65" s="2"/>
      <c r="EX65" s="2"/>
    </row>
    <row r="66" spans="1:154" s="24" customFormat="1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8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20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2"/>
      <c r="ET66" s="2"/>
      <c r="EU66" s="2"/>
      <c r="EV66" s="2"/>
      <c r="EW66" s="2"/>
      <c r="EX66" s="2"/>
    </row>
    <row r="67" spans="1:154" s="24" customFormat="1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21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3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2"/>
      <c r="ET67" s="2"/>
      <c r="EU67" s="2"/>
      <c r="EV67" s="2"/>
      <c r="EW67" s="2"/>
      <c r="EX67" s="2"/>
    </row>
    <row r="68" spans="1:154" s="24" customFormat="1" ht="12.75">
      <c r="A68" s="99">
        <v>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>
        <v>2</v>
      </c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>
        <v>3</v>
      </c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>
        <v>4</v>
      </c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>
        <v>5</v>
      </c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>
        <v>6</v>
      </c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>
        <v>7</v>
      </c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>
        <v>8</v>
      </c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2"/>
      <c r="ET68" s="2"/>
      <c r="EU68" s="2"/>
      <c r="EV68" s="2"/>
      <c r="EW68" s="2"/>
      <c r="EX68" s="2"/>
    </row>
    <row r="69" spans="1:154" s="24" customFormat="1" ht="12.75">
      <c r="A69" s="30"/>
      <c r="B69" s="100" t="s">
        <v>50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1"/>
      <c r="Y69" s="102" t="s">
        <v>122</v>
      </c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99" t="s">
        <v>123</v>
      </c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105">
        <f>28426.2/1.18</f>
        <v>24090.000000000004</v>
      </c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>
        <v>165</v>
      </c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>
        <v>1</v>
      </c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165">
        <f>CT69*DI69</f>
        <v>165</v>
      </c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2"/>
      <c r="ET69" s="2"/>
      <c r="EU69" s="2"/>
      <c r="EV69" s="2"/>
      <c r="EW69" s="2"/>
      <c r="EX69" s="2"/>
    </row>
    <row r="70" spans="1:154" s="24" customFormat="1" ht="12.75">
      <c r="A70" s="33"/>
      <c r="B70" s="100" t="s">
        <v>50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1"/>
      <c r="Y70" s="102" t="s">
        <v>91</v>
      </c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99" t="s">
        <v>102</v>
      </c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105">
        <f>11163.75/1.18</f>
        <v>9460.805084745763</v>
      </c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>
        <v>64.8</v>
      </c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>
        <v>1</v>
      </c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165">
        <f>CT70*DI70</f>
        <v>64.8</v>
      </c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2"/>
      <c r="ET70" s="2"/>
      <c r="EU70" s="2"/>
      <c r="EV70" s="2"/>
      <c r="EW70" s="2"/>
      <c r="EX70" s="2"/>
    </row>
    <row r="71" spans="1:154" s="24" customFormat="1" ht="12.75">
      <c r="A71" s="33"/>
      <c r="B71" s="100" t="s">
        <v>50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1"/>
      <c r="Y71" s="102" t="s">
        <v>127</v>
      </c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99" t="s">
        <v>128</v>
      </c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105">
        <v>26280</v>
      </c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>
        <v>180</v>
      </c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>
        <v>1</v>
      </c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165">
        <f>CT71*DI71</f>
        <v>180</v>
      </c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5"/>
      <c r="ES71" s="2"/>
      <c r="ET71" s="2"/>
      <c r="EU71" s="2"/>
      <c r="EV71" s="2"/>
      <c r="EW71" s="2"/>
      <c r="EX71" s="2"/>
    </row>
    <row r="72" spans="1:154" s="24" customFormat="1" ht="12.75">
      <c r="A72" s="33"/>
      <c r="B72" s="100" t="s">
        <v>50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1"/>
      <c r="Y72" s="102" t="s">
        <v>112</v>
      </c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99" t="s">
        <v>126</v>
      </c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105">
        <v>20440</v>
      </c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>
        <v>280</v>
      </c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>
        <v>1</v>
      </c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165">
        <f>CT72*DI72</f>
        <v>280</v>
      </c>
      <c r="DW72" s="165"/>
      <c r="DX72" s="165"/>
      <c r="DY72" s="165"/>
      <c r="DZ72" s="165"/>
      <c r="EA72" s="165"/>
      <c r="EB72" s="165"/>
      <c r="EC72" s="165"/>
      <c r="ED72" s="165"/>
      <c r="EE72" s="165"/>
      <c r="EF72" s="165"/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5"/>
      <c r="ES72" s="2"/>
      <c r="ET72" s="2"/>
      <c r="EU72" s="2"/>
      <c r="EV72" s="2"/>
      <c r="EW72" s="2"/>
      <c r="EX72" s="2"/>
    </row>
    <row r="73" spans="1:154" s="24" customFormat="1" ht="12.75">
      <c r="A73" s="33"/>
      <c r="B73" s="100" t="s">
        <v>50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  <c r="Y73" s="102" t="s">
        <v>124</v>
      </c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99" t="s">
        <v>125</v>
      </c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105">
        <f>110000/1.18</f>
        <v>93220.33898305085</v>
      </c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99">
        <v>10</v>
      </c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>
        <v>150</v>
      </c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>
        <v>1</v>
      </c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>
        <f>CT73*DI73</f>
        <v>150</v>
      </c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2"/>
      <c r="ET73" s="2"/>
      <c r="EU73" s="2"/>
      <c r="EV73" s="2"/>
      <c r="EW73" s="2"/>
      <c r="EX73" s="2"/>
    </row>
    <row r="74" spans="1:154" s="24" customFormat="1" ht="12.75">
      <c r="A74" s="33"/>
      <c r="B74" s="100" t="s">
        <v>5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1"/>
      <c r="Y74" s="102" t="s">
        <v>12</v>
      </c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99" t="s">
        <v>12</v>
      </c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105">
        <f>SUM(BS69:CD73)</f>
        <v>173491.14406779662</v>
      </c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99" t="s">
        <v>12</v>
      </c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 t="s">
        <v>12</v>
      </c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>
        <f>SUM(DI69:DU73)</f>
        <v>5</v>
      </c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165">
        <f>SUM(DV69:ER73)</f>
        <v>839.8</v>
      </c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2"/>
      <c r="ET74" s="2"/>
      <c r="EU74" s="2"/>
      <c r="EV74" s="2"/>
      <c r="EW74" s="2"/>
      <c r="EX74" s="2"/>
    </row>
    <row r="75" spans="1:139" s="24" customFormat="1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164">
        <f>SUM(CT69:DH73)</f>
        <v>839.8</v>
      </c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</row>
    <row r="76" spans="1:139" s="24" customFormat="1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</row>
    <row r="77" spans="1:139" s="24" customFormat="1" ht="15.75">
      <c r="A77" s="169" t="s">
        <v>554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20"/>
      <c r="EE77" s="20"/>
      <c r="EF77" s="20"/>
      <c r="EG77" s="20"/>
      <c r="EH77" s="20"/>
      <c r="EI77" s="20"/>
    </row>
    <row r="78" spans="1:139" s="24" customFormat="1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2"/>
      <c r="EE78" s="22"/>
      <c r="EF78" s="22"/>
      <c r="EG78" s="22"/>
      <c r="EH78" s="22"/>
      <c r="EI78" s="22"/>
    </row>
    <row r="79" spans="1:139" s="24" customFormat="1" ht="12.75" customHeight="1">
      <c r="A79" s="114" t="s">
        <v>13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 t="s">
        <v>15</v>
      </c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5" t="s">
        <v>14</v>
      </c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7"/>
      <c r="BS79" s="114" t="s">
        <v>19</v>
      </c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 t="s">
        <v>7</v>
      </c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 t="s">
        <v>16</v>
      </c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 t="s">
        <v>17</v>
      </c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22"/>
      <c r="EE79" s="22"/>
      <c r="EF79" s="22"/>
      <c r="EG79" s="22"/>
      <c r="EH79" s="22"/>
      <c r="EI79" s="22"/>
    </row>
    <row r="80" spans="1:139" s="24" customFormat="1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8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20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22"/>
      <c r="EE80" s="22"/>
      <c r="EF80" s="22"/>
      <c r="EG80" s="22"/>
      <c r="EH80" s="22"/>
      <c r="EI80" s="22"/>
    </row>
    <row r="81" spans="1:139" s="24" customFormat="1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21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3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22"/>
      <c r="EE81" s="22"/>
      <c r="EF81" s="22"/>
      <c r="EG81" s="22"/>
      <c r="EH81" s="22"/>
      <c r="EI81" s="22"/>
    </row>
    <row r="82" spans="1:139" s="24" customFormat="1" ht="12.75">
      <c r="A82" s="99">
        <v>1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>
        <v>2</v>
      </c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>
        <v>3</v>
      </c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>
        <v>4</v>
      </c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>
        <v>5</v>
      </c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>
        <v>6</v>
      </c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>
        <v>7</v>
      </c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22"/>
      <c r="EE82" s="22"/>
      <c r="EF82" s="22"/>
      <c r="EG82" s="22"/>
      <c r="EH82" s="22"/>
      <c r="EI82" s="22"/>
    </row>
    <row r="83" spans="1:139" s="24" customFormat="1" ht="12.75">
      <c r="A83" s="33"/>
      <c r="B83" s="175" t="s">
        <v>2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6"/>
      <c r="Y83" s="102" t="s">
        <v>2</v>
      </c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99" t="s">
        <v>2</v>
      </c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102" t="s">
        <v>2</v>
      </c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99" t="s">
        <v>2</v>
      </c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 t="s">
        <v>2</v>
      </c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 t="s">
        <v>2</v>
      </c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22"/>
      <c r="EE83" s="22"/>
      <c r="EF83" s="22"/>
      <c r="EG83" s="22"/>
      <c r="EH83" s="22"/>
      <c r="EI83" s="22"/>
    </row>
    <row r="84" spans="1:139" s="24" customFormat="1" ht="12.75">
      <c r="A84" s="33"/>
      <c r="B84" s="100" t="s">
        <v>5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1"/>
      <c r="Y84" s="102" t="s">
        <v>12</v>
      </c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99" t="s">
        <v>12</v>
      </c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102" t="s">
        <v>12</v>
      </c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99" t="s">
        <v>12</v>
      </c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 t="s">
        <v>12</v>
      </c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22"/>
      <c r="EE84" s="22"/>
      <c r="EF84" s="22"/>
      <c r="EG84" s="22"/>
      <c r="EH84" s="22"/>
      <c r="EI84" s="22"/>
    </row>
    <row r="85" ht="24.75" customHeight="1"/>
    <row r="86" spans="4:131" ht="63.75" customHeight="1">
      <c r="D86" s="107" t="s">
        <v>489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V86" s="108" t="s">
        <v>490</v>
      </c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CB86" s="109" t="s">
        <v>502</v>
      </c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</row>
    <row r="87" spans="48:131" s="55" customFormat="1" ht="11.25" customHeight="1">
      <c r="AV87" s="106" t="s">
        <v>491</v>
      </c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CB87" s="106" t="s">
        <v>492</v>
      </c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H87" s="106" t="s">
        <v>493</v>
      </c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</row>
    <row r="88" ht="11.25" customHeight="1"/>
    <row r="89" spans="1:128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V89" s="128" t="s">
        <v>494</v>
      </c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CB89" s="124" t="s">
        <v>495</v>
      </c>
      <c r="CC89" s="124"/>
      <c r="CD89" s="128" t="s">
        <v>487</v>
      </c>
      <c r="CE89" s="128"/>
      <c r="CF89" s="128"/>
      <c r="CG89" s="1" t="s">
        <v>495</v>
      </c>
      <c r="CI89" s="128" t="s">
        <v>485</v>
      </c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4">
        <v>20</v>
      </c>
      <c r="CV89" s="124"/>
      <c r="CW89" s="124"/>
      <c r="CX89" s="124"/>
      <c r="CY89" s="127" t="s">
        <v>488</v>
      </c>
      <c r="CZ89" s="127"/>
      <c r="DA89" s="127"/>
      <c r="DB89" s="1" t="s">
        <v>496</v>
      </c>
      <c r="DS89" s="16"/>
      <c r="DT89" s="16"/>
      <c r="DU89" s="16"/>
      <c r="DV89" s="16"/>
      <c r="DW89" s="16"/>
      <c r="DX89" s="16"/>
    </row>
    <row r="90" spans="48:128" s="55" customFormat="1" ht="12.75">
      <c r="AV90" s="106" t="s">
        <v>497</v>
      </c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CB90" s="113" t="s">
        <v>498</v>
      </c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F90" s="1"/>
      <c r="DS90" s="56"/>
      <c r="DT90" s="56"/>
      <c r="DU90" s="56"/>
      <c r="DV90" s="56"/>
      <c r="DW90" s="56"/>
      <c r="DX90" s="56"/>
    </row>
    <row r="91" spans="1:110" s="55" customFormat="1" ht="11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</row>
  </sheetData>
  <mergeCells count="348">
    <mergeCell ref="CE84:CS84"/>
    <mergeCell ref="CT84:DF84"/>
    <mergeCell ref="DG84:EC84"/>
    <mergeCell ref="B84:X84"/>
    <mergeCell ref="Y84:AI84"/>
    <mergeCell ref="AJ84:BR84"/>
    <mergeCell ref="BS84:CD84"/>
    <mergeCell ref="CE82:CS82"/>
    <mergeCell ref="CT82:DF82"/>
    <mergeCell ref="DG82:EC82"/>
    <mergeCell ref="B83:X83"/>
    <mergeCell ref="Y83:AI83"/>
    <mergeCell ref="AJ83:BR83"/>
    <mergeCell ref="BS83:CD83"/>
    <mergeCell ref="CE83:CS83"/>
    <mergeCell ref="CT83:DF83"/>
    <mergeCell ref="DG83:EC83"/>
    <mergeCell ref="A82:X82"/>
    <mergeCell ref="Y82:AI82"/>
    <mergeCell ref="AJ82:BR82"/>
    <mergeCell ref="BS82:CD82"/>
    <mergeCell ref="A68:X68"/>
    <mergeCell ref="A77:EC77"/>
    <mergeCell ref="A79:X81"/>
    <mergeCell ref="Y79:AI81"/>
    <mergeCell ref="AJ79:BR81"/>
    <mergeCell ref="BS79:CD81"/>
    <mergeCell ref="CE79:CS81"/>
    <mergeCell ref="CT79:DF81"/>
    <mergeCell ref="DG79:EC81"/>
    <mergeCell ref="AJ68:BR68"/>
    <mergeCell ref="A65:X67"/>
    <mergeCell ref="Y65:AI67"/>
    <mergeCell ref="AJ65:BR67"/>
    <mergeCell ref="BS65:CD67"/>
    <mergeCell ref="DV59:ER59"/>
    <mergeCell ref="CV61:DH61"/>
    <mergeCell ref="A62:ER62"/>
    <mergeCell ref="A63:ER63"/>
    <mergeCell ref="BS59:CD59"/>
    <mergeCell ref="CE59:CS59"/>
    <mergeCell ref="CT59:DH59"/>
    <mergeCell ref="DI59:DU59"/>
    <mergeCell ref="B59:X59"/>
    <mergeCell ref="DI53:DU53"/>
    <mergeCell ref="DV55:ER55"/>
    <mergeCell ref="BS55:CD55"/>
    <mergeCell ref="CE55:CS55"/>
    <mergeCell ref="CT55:DH55"/>
    <mergeCell ref="DI55:DU55"/>
    <mergeCell ref="DI54:DU54"/>
    <mergeCell ref="DV54:ER54"/>
    <mergeCell ref="DV53:ER53"/>
    <mergeCell ref="CT54:DH54"/>
    <mergeCell ref="CE44:CS44"/>
    <mergeCell ref="CT44:DH44"/>
    <mergeCell ref="DI44:DU44"/>
    <mergeCell ref="DV44:ER44"/>
    <mergeCell ref="DV74:ER74"/>
    <mergeCell ref="CE74:CS74"/>
    <mergeCell ref="DV68:ER68"/>
    <mergeCell ref="CT65:DH67"/>
    <mergeCell ref="DI65:DU67"/>
    <mergeCell ref="DV65:ER67"/>
    <mergeCell ref="DV71:ER71"/>
    <mergeCell ref="CE68:CS68"/>
    <mergeCell ref="CT68:DH68"/>
    <mergeCell ref="DI68:DU68"/>
    <mergeCell ref="B71:X71"/>
    <mergeCell ref="Y71:AI71"/>
    <mergeCell ref="AJ74:BR74"/>
    <mergeCell ref="BS74:CD74"/>
    <mergeCell ref="CV23:DU23"/>
    <mergeCell ref="CV25:DU25"/>
    <mergeCell ref="AJ73:BR73"/>
    <mergeCell ref="Y72:AI72"/>
    <mergeCell ref="AJ72:BR72"/>
    <mergeCell ref="AJ53:BR53"/>
    <mergeCell ref="BS53:CD53"/>
    <mergeCell ref="CE53:CS53"/>
    <mergeCell ref="CT53:DH53"/>
    <mergeCell ref="BS68:CD68"/>
    <mergeCell ref="CE40:CS40"/>
    <mergeCell ref="AJ40:BR40"/>
    <mergeCell ref="B17:CK17"/>
    <mergeCell ref="B18:CK18"/>
    <mergeCell ref="B19:CK19"/>
    <mergeCell ref="A34:EC34"/>
    <mergeCell ref="B26:CK26"/>
    <mergeCell ref="B24:CK24"/>
    <mergeCell ref="B21:CK21"/>
    <mergeCell ref="B30:CK30"/>
    <mergeCell ref="AJ37:BR39"/>
    <mergeCell ref="BS37:CD39"/>
    <mergeCell ref="DV45:ER45"/>
    <mergeCell ref="DI45:DU45"/>
    <mergeCell ref="AJ45:BR45"/>
    <mergeCell ref="BS45:CD45"/>
    <mergeCell ref="CE43:CS43"/>
    <mergeCell ref="CT43:DH43"/>
    <mergeCell ref="BS40:CD40"/>
    <mergeCell ref="CE37:CS39"/>
    <mergeCell ref="Y41:AI41"/>
    <mergeCell ref="AJ41:BR41"/>
    <mergeCell ref="BS41:CD41"/>
    <mergeCell ref="Y40:AI40"/>
    <mergeCell ref="BS48:CD48"/>
    <mergeCell ref="B42:X42"/>
    <mergeCell ref="Y42:AI42"/>
    <mergeCell ref="AJ42:BR42"/>
    <mergeCell ref="BS42:CD42"/>
    <mergeCell ref="B44:X44"/>
    <mergeCell ref="Y44:AI44"/>
    <mergeCell ref="AJ44:BR44"/>
    <mergeCell ref="Y45:AI45"/>
    <mergeCell ref="BS44:CD44"/>
    <mergeCell ref="B45:X45"/>
    <mergeCell ref="DV48:ER48"/>
    <mergeCell ref="AJ46:BR46"/>
    <mergeCell ref="BS46:CD46"/>
    <mergeCell ref="CT46:DH46"/>
    <mergeCell ref="DI46:DU46"/>
    <mergeCell ref="DV46:ER46"/>
    <mergeCell ref="CE46:CS46"/>
    <mergeCell ref="B48:X48"/>
    <mergeCell ref="DI47:DU47"/>
    <mergeCell ref="AJ43:BR43"/>
    <mergeCell ref="BS43:CD43"/>
    <mergeCell ref="B23:CK23"/>
    <mergeCell ref="B25:CK25"/>
    <mergeCell ref="B27:CK27"/>
    <mergeCell ref="B43:X43"/>
    <mergeCell ref="Y43:AI43"/>
    <mergeCell ref="B29:CK29"/>
    <mergeCell ref="A37:X39"/>
    <mergeCell ref="Y37:AI39"/>
    <mergeCell ref="CV24:DU24"/>
    <mergeCell ref="CL27:CU27"/>
    <mergeCell ref="CL26:CU26"/>
    <mergeCell ref="CV26:DU26"/>
    <mergeCell ref="CL24:CU24"/>
    <mergeCell ref="CV27:DU27"/>
    <mergeCell ref="CL25:CU25"/>
    <mergeCell ref="DV56:ER56"/>
    <mergeCell ref="CT58:DH58"/>
    <mergeCell ref="DI58:DU58"/>
    <mergeCell ref="DV58:ER58"/>
    <mergeCell ref="DV57:ER57"/>
    <mergeCell ref="DI57:DU57"/>
    <mergeCell ref="DI56:DU56"/>
    <mergeCell ref="CE73:CS73"/>
    <mergeCell ref="BS73:CD73"/>
    <mergeCell ref="CE72:CS72"/>
    <mergeCell ref="DV73:ER73"/>
    <mergeCell ref="BS72:CD72"/>
    <mergeCell ref="CT73:DH73"/>
    <mergeCell ref="BS69:CD69"/>
    <mergeCell ref="BS70:CD70"/>
    <mergeCell ref="CE71:CS71"/>
    <mergeCell ref="DV72:ER72"/>
    <mergeCell ref="BS71:CD71"/>
    <mergeCell ref="CT71:DH71"/>
    <mergeCell ref="DV69:ER69"/>
    <mergeCell ref="DV70:ER70"/>
    <mergeCell ref="DI71:DU71"/>
    <mergeCell ref="DI69:DU69"/>
    <mergeCell ref="AJ69:BR69"/>
    <mergeCell ref="AJ70:BR70"/>
    <mergeCell ref="B74:X74"/>
    <mergeCell ref="Y74:AI74"/>
    <mergeCell ref="AJ71:BR71"/>
    <mergeCell ref="B70:X70"/>
    <mergeCell ref="Y70:AI70"/>
    <mergeCell ref="B72:X72"/>
    <mergeCell ref="B73:X73"/>
    <mergeCell ref="Y73:AI73"/>
    <mergeCell ref="CE70:CS70"/>
    <mergeCell ref="CT56:DH56"/>
    <mergeCell ref="CE56:CS56"/>
    <mergeCell ref="CE69:CS69"/>
    <mergeCell ref="CE65:CS67"/>
    <mergeCell ref="CT57:DH57"/>
    <mergeCell ref="CT47:DH47"/>
    <mergeCell ref="CE47:CS47"/>
    <mergeCell ref="CT51:DH51"/>
    <mergeCell ref="CE48:CS48"/>
    <mergeCell ref="CT48:DH48"/>
    <mergeCell ref="CE54:CS54"/>
    <mergeCell ref="Y68:AI68"/>
    <mergeCell ref="B69:X69"/>
    <mergeCell ref="Y69:AI69"/>
    <mergeCell ref="BS56:CD56"/>
    <mergeCell ref="Y59:AI59"/>
    <mergeCell ref="AJ59:BR59"/>
    <mergeCell ref="B57:X57"/>
    <mergeCell ref="Y57:AI57"/>
    <mergeCell ref="AJ57:BR57"/>
    <mergeCell ref="Y58:AI58"/>
    <mergeCell ref="Y56:AI56"/>
    <mergeCell ref="B47:X47"/>
    <mergeCell ref="Y47:AI47"/>
    <mergeCell ref="B54:X54"/>
    <mergeCell ref="Y54:AI54"/>
    <mergeCell ref="B58:X58"/>
    <mergeCell ref="B46:X46"/>
    <mergeCell ref="Y46:AI46"/>
    <mergeCell ref="B52:X52"/>
    <mergeCell ref="Y52:AI52"/>
    <mergeCell ref="Y48:AI48"/>
    <mergeCell ref="Y50:AI50"/>
    <mergeCell ref="B51:X51"/>
    <mergeCell ref="AJ47:BR47"/>
    <mergeCell ref="AJ51:BR51"/>
    <mergeCell ref="AJ50:BR50"/>
    <mergeCell ref="AJ48:BR48"/>
    <mergeCell ref="BS47:CD47"/>
    <mergeCell ref="B49:X49"/>
    <mergeCell ref="B56:X56"/>
    <mergeCell ref="AJ56:BR56"/>
    <mergeCell ref="B55:X55"/>
    <mergeCell ref="Y55:AI55"/>
    <mergeCell ref="AJ55:BR55"/>
    <mergeCell ref="AJ49:BR49"/>
    <mergeCell ref="B50:X50"/>
    <mergeCell ref="Y51:AI51"/>
    <mergeCell ref="CI89:CT89"/>
    <mergeCell ref="CU89:CX89"/>
    <mergeCell ref="DV42:ER42"/>
    <mergeCell ref="DI40:DU40"/>
    <mergeCell ref="DV40:ER40"/>
    <mergeCell ref="CE42:CS42"/>
    <mergeCell ref="CT42:DH42"/>
    <mergeCell ref="DV41:ER41"/>
    <mergeCell ref="DI41:DU41"/>
    <mergeCell ref="CT40:DH40"/>
    <mergeCell ref="CV18:DU18"/>
    <mergeCell ref="CV22:DU22"/>
    <mergeCell ref="CL19:CU19"/>
    <mergeCell ref="CV19:DU19"/>
    <mergeCell ref="CL18:CU18"/>
    <mergeCell ref="CL21:CU21"/>
    <mergeCell ref="CV21:DU21"/>
    <mergeCell ref="CL12:CU12"/>
    <mergeCell ref="CV12:DU12"/>
    <mergeCell ref="CL13:CU13"/>
    <mergeCell ref="CV13:DU13"/>
    <mergeCell ref="B22:CK22"/>
    <mergeCell ref="CV14:DU14"/>
    <mergeCell ref="CL15:CU15"/>
    <mergeCell ref="CV15:DU15"/>
    <mergeCell ref="CV16:DU16"/>
    <mergeCell ref="CL20:CU20"/>
    <mergeCell ref="CV20:DU20"/>
    <mergeCell ref="B20:CK20"/>
    <mergeCell ref="CL17:CU17"/>
    <mergeCell ref="CV17:DU17"/>
    <mergeCell ref="A12:CK12"/>
    <mergeCell ref="B16:CK16"/>
    <mergeCell ref="B15:CK15"/>
    <mergeCell ref="B14:CK14"/>
    <mergeCell ref="A13:CK13"/>
    <mergeCell ref="D86:AT86"/>
    <mergeCell ref="AV86:BY86"/>
    <mergeCell ref="AV90:BY90"/>
    <mergeCell ref="CB90:DD90"/>
    <mergeCell ref="AV87:BY87"/>
    <mergeCell ref="CB87:DE87"/>
    <mergeCell ref="CY89:DA89"/>
    <mergeCell ref="AV89:BY89"/>
    <mergeCell ref="CB89:CC89"/>
    <mergeCell ref="CD89:CF89"/>
    <mergeCell ref="DH87:EA87"/>
    <mergeCell ref="CB86:DE86"/>
    <mergeCell ref="DH86:EA86"/>
    <mergeCell ref="B28:CK28"/>
    <mergeCell ref="CV30:DU30"/>
    <mergeCell ref="CV29:DU29"/>
    <mergeCell ref="CV28:DU28"/>
    <mergeCell ref="DV51:ER51"/>
    <mergeCell ref="Y49:AI49"/>
    <mergeCell ref="B31:CK31"/>
    <mergeCell ref="BO7:CE7"/>
    <mergeCell ref="A2:DU2"/>
    <mergeCell ref="BO5:CE5"/>
    <mergeCell ref="A10:DU10"/>
    <mergeCell ref="BO4:CE4"/>
    <mergeCell ref="BO6:CE6"/>
    <mergeCell ref="CL16:CU16"/>
    <mergeCell ref="CL22:CU22"/>
    <mergeCell ref="CL14:CU14"/>
    <mergeCell ref="CL30:CU30"/>
    <mergeCell ref="CL29:CU29"/>
    <mergeCell ref="CL28:CU28"/>
    <mergeCell ref="CL23:CU23"/>
    <mergeCell ref="CL31:CU31"/>
    <mergeCell ref="CV31:DU31"/>
    <mergeCell ref="DV37:ER39"/>
    <mergeCell ref="CT41:DH41"/>
    <mergeCell ref="CE41:CS41"/>
    <mergeCell ref="DI37:DU39"/>
    <mergeCell ref="A35:EC35"/>
    <mergeCell ref="CT37:DH39"/>
    <mergeCell ref="A40:X40"/>
    <mergeCell ref="B41:X41"/>
    <mergeCell ref="CE45:CS45"/>
    <mergeCell ref="DI42:DU42"/>
    <mergeCell ref="DI49:DU49"/>
    <mergeCell ref="DV49:ER49"/>
    <mergeCell ref="DV47:ER47"/>
    <mergeCell ref="CE49:CS49"/>
    <mergeCell ref="DI43:DU43"/>
    <mergeCell ref="DI48:DU48"/>
    <mergeCell ref="CT45:DH45"/>
    <mergeCell ref="DV43:ER43"/>
    <mergeCell ref="BS51:CD51"/>
    <mergeCell ref="CE51:CS51"/>
    <mergeCell ref="DI51:DU51"/>
    <mergeCell ref="CE50:CS50"/>
    <mergeCell ref="CT50:DH50"/>
    <mergeCell ref="BS49:CD49"/>
    <mergeCell ref="CT49:DH49"/>
    <mergeCell ref="DI50:DU50"/>
    <mergeCell ref="DV50:ER50"/>
    <mergeCell ref="BS50:CD50"/>
    <mergeCell ref="AJ52:BR52"/>
    <mergeCell ref="BS52:CD52"/>
    <mergeCell ref="DI52:DU52"/>
    <mergeCell ref="DV52:ER52"/>
    <mergeCell ref="CT52:DH52"/>
    <mergeCell ref="CE52:CS52"/>
    <mergeCell ref="AJ54:BR54"/>
    <mergeCell ref="BS54:CD54"/>
    <mergeCell ref="B53:X53"/>
    <mergeCell ref="Y53:AI53"/>
    <mergeCell ref="BS57:CD57"/>
    <mergeCell ref="CE58:CS58"/>
    <mergeCell ref="CE57:CS57"/>
    <mergeCell ref="BS58:CD58"/>
    <mergeCell ref="AJ58:BR58"/>
    <mergeCell ref="CU75:DG75"/>
    <mergeCell ref="DI73:DU73"/>
    <mergeCell ref="CT74:DH74"/>
    <mergeCell ref="CT69:DH69"/>
    <mergeCell ref="DI72:DU72"/>
    <mergeCell ref="CT72:DH72"/>
    <mergeCell ref="DI70:DU70"/>
    <mergeCell ref="CT70:DH70"/>
    <mergeCell ref="DI74:DU74"/>
  </mergeCells>
  <printOptions/>
  <pageMargins left="1.01" right="0.7086614173228347" top="0.7874015748031497" bottom="0.3937007874015748" header="0.1968503937007874" footer="0.1968503937007874"/>
  <pageSetup fitToHeight="2" horizontalDpi="600" verticalDpi="600" orientation="landscape" paperSize="9" r:id="rId1"/>
  <rowBreaks count="1" manualBreakCount="1">
    <brk id="33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X186"/>
  <sheetViews>
    <sheetView view="pageBreakPreview" zoomScaleSheetLayoutView="100" workbookViewId="0" topLeftCell="A1">
      <selection activeCell="A132" sqref="A132:A138"/>
    </sheetView>
  </sheetViews>
  <sheetFormatPr defaultColWidth="9.00390625" defaultRowHeight="12.75"/>
  <cols>
    <col min="1" max="1" width="4.375" style="1" customWidth="1"/>
    <col min="2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2" spans="1:139" s="24" customFormat="1" ht="15.75">
      <c r="A2" s="169" t="s">
        <v>555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2"/>
      <c r="EH2" s="2"/>
      <c r="EI2" s="2"/>
    </row>
    <row r="3" spans="1:139" s="24" customFormat="1" ht="15.75">
      <c r="A3" s="169" t="s">
        <v>20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2"/>
      <c r="EH3" s="2"/>
      <c r="EI3" s="2"/>
    </row>
    <row r="4" spans="1:139" s="24" customFormat="1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"/>
      <c r="EE4" s="2"/>
      <c r="EF4" s="2"/>
      <c r="EG4" s="2"/>
      <c r="EH4" s="2"/>
      <c r="EI4" s="2"/>
    </row>
    <row r="5" spans="1:154" s="24" customFormat="1" ht="12.75" customHeight="1">
      <c r="A5" s="114" t="s">
        <v>23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226" t="s">
        <v>43</v>
      </c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 t="s">
        <v>24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 t="s">
        <v>25</v>
      </c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 t="s">
        <v>26</v>
      </c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 t="s">
        <v>27</v>
      </c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 t="s">
        <v>28</v>
      </c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 t="s">
        <v>29</v>
      </c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2"/>
      <c r="EH5" s="2"/>
      <c r="EI5" s="2"/>
      <c r="EW5" s="2"/>
      <c r="EX5" s="2"/>
    </row>
    <row r="6" spans="1:154" s="24" customFormat="1" ht="12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2"/>
      <c r="EH6" s="2"/>
      <c r="EI6" s="2"/>
      <c r="EW6" s="2"/>
      <c r="EX6" s="2"/>
    </row>
    <row r="7" spans="1:154" s="24" customFormat="1" ht="30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2"/>
      <c r="EH7" s="2"/>
      <c r="EI7" s="2"/>
      <c r="EW7" s="2"/>
      <c r="EX7" s="2"/>
    </row>
    <row r="8" spans="1:154" s="24" customFormat="1" ht="12.75">
      <c r="A8" s="99">
        <v>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>
        <v>2</v>
      </c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>
        <v>3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>
        <v>4</v>
      </c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>
        <v>5</v>
      </c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>
        <v>6</v>
      </c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>
        <v>7</v>
      </c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>
        <v>8</v>
      </c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2"/>
      <c r="EH8" s="2"/>
      <c r="EI8" s="2"/>
      <c r="EW8" s="2"/>
      <c r="EX8" s="2"/>
    </row>
    <row r="9" spans="1:154" s="38" customFormat="1" ht="24.75" customHeight="1">
      <c r="A9" s="36"/>
      <c r="B9" s="230" t="s">
        <v>44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1"/>
      <c r="Y9" s="208">
        <v>13921</v>
      </c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7">
        <v>9844.8</v>
      </c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>
        <f>Y9-AO9</f>
        <v>4076.2000000000007</v>
      </c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>
        <v>705.36</v>
      </c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>
        <f>CK10+CK11+CK12</f>
        <v>908.36</v>
      </c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7">
        <f>BE9-BU9-CK9</f>
        <v>2462.4800000000005</v>
      </c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 t="s">
        <v>2</v>
      </c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37"/>
      <c r="EH9" s="37"/>
      <c r="EI9" s="37"/>
      <c r="EW9" s="37"/>
      <c r="EX9" s="37"/>
    </row>
    <row r="10" spans="1:154" s="38" customFormat="1" ht="24.75" customHeight="1">
      <c r="A10" s="36"/>
      <c r="B10" s="228" t="s">
        <v>39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9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9">
        <v>485.36</v>
      </c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>
        <v>532.86</v>
      </c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7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>
        <v>10</v>
      </c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39"/>
      <c r="EH10" s="37"/>
      <c r="EI10" s="37"/>
      <c r="EW10" s="37"/>
      <c r="EX10" s="37"/>
    </row>
    <row r="11" spans="1:154" s="38" customFormat="1" ht="12.75">
      <c r="A11" s="36"/>
      <c r="B11" s="100" t="s">
        <v>41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7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>
        <v>220</v>
      </c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>
        <v>357.5</v>
      </c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10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8"/>
      <c r="DQ11" s="208">
        <v>6</v>
      </c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40"/>
      <c r="EH11" s="37"/>
      <c r="EI11" s="37"/>
      <c r="EW11" s="37"/>
      <c r="EX11" s="37"/>
    </row>
    <row r="12" spans="1:154" s="38" customFormat="1" ht="12.75">
      <c r="A12" s="36"/>
      <c r="B12" s="100" t="s">
        <v>42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7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>
        <v>0</v>
      </c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>
        <v>18</v>
      </c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10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8"/>
      <c r="DQ12" s="208">
        <v>6</v>
      </c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40"/>
      <c r="EH12" s="37"/>
      <c r="EI12" s="37"/>
      <c r="EW12" s="37"/>
      <c r="EX12" s="37"/>
    </row>
    <row r="13" spans="1:154" s="38" customFormat="1" ht="12.75">
      <c r="A13" s="36"/>
      <c r="B13" s="211" t="s">
        <v>40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2"/>
      <c r="Y13" s="208">
        <v>16770</v>
      </c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>
        <v>9486</v>
      </c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7">
        <f>Y13-AO13</f>
        <v>7284</v>
      </c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9">
        <v>1389.16</v>
      </c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>
        <v>2419.22</v>
      </c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10">
        <f>BE13-BU13-CK13</f>
        <v>3475.6200000000003</v>
      </c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8"/>
      <c r="DQ13" s="208">
        <v>10</v>
      </c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40"/>
      <c r="EH13" s="37"/>
      <c r="EI13" s="37"/>
      <c r="EW13" s="37"/>
      <c r="EX13" s="37"/>
    </row>
    <row r="14" spans="1:154" s="38" customFormat="1" ht="12.75">
      <c r="A14" s="36"/>
      <c r="B14" s="211" t="s">
        <v>5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2"/>
      <c r="Y14" s="217">
        <f>Y10+Y13+Y11+Y12+Y9</f>
        <v>30691</v>
      </c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>
        <f>AO13+AO9</f>
        <v>19330.8</v>
      </c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>
        <f>BE9+BE13</f>
        <v>11360.2</v>
      </c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>
        <f>BU13+BU9</f>
        <v>2094.52</v>
      </c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>
        <f>CK13+CK9</f>
        <v>3327.58</v>
      </c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>
        <f>DA13+DA9</f>
        <v>5938.1</v>
      </c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08" t="s">
        <v>12</v>
      </c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37"/>
      <c r="EH14" s="37"/>
      <c r="EI14" s="37"/>
      <c r="EW14" s="37"/>
      <c r="EX14" s="37"/>
    </row>
    <row r="15" spans="1:139" s="24" customFormat="1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</row>
    <row r="16" spans="1:148" s="24" customFormat="1" ht="15.75">
      <c r="A16" s="169" t="s">
        <v>556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</row>
    <row r="17" spans="1:148" s="24" customFormat="1" ht="15.75">
      <c r="A17" s="169" t="s">
        <v>21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</row>
    <row r="18" spans="1:148" s="24" customFormat="1" ht="15.75">
      <c r="A18" s="169" t="s">
        <v>22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</row>
    <row r="19" spans="1:139" s="24" customFormat="1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"/>
      <c r="EE19" s="2"/>
      <c r="EF19" s="2"/>
      <c r="EG19" s="2"/>
      <c r="EH19" s="2"/>
      <c r="EI19" s="2"/>
    </row>
    <row r="20" spans="1:154" s="24" customFormat="1" ht="12.75" customHeight="1">
      <c r="A20" s="114" t="s">
        <v>18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 t="s">
        <v>30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 t="s">
        <v>31</v>
      </c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7"/>
      <c r="BS20" s="115" t="s">
        <v>32</v>
      </c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9"/>
      <c r="CH20" s="115" t="s">
        <v>19</v>
      </c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9"/>
      <c r="CT20" s="114" t="s">
        <v>33</v>
      </c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5" t="s">
        <v>23</v>
      </c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9"/>
      <c r="EG20" s="2"/>
      <c r="EH20" s="2"/>
      <c r="EI20" s="2"/>
      <c r="ES20" s="2"/>
      <c r="ET20" s="2"/>
      <c r="EU20" s="2"/>
      <c r="EV20" s="2"/>
      <c r="EW20" s="2"/>
      <c r="EX20" s="2"/>
    </row>
    <row r="21" spans="1:154" s="24" customFormat="1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8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20"/>
      <c r="BS21" s="220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2"/>
      <c r="CH21" s="220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2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220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2"/>
      <c r="EG21" s="2"/>
      <c r="EH21" s="2"/>
      <c r="EI21" s="2"/>
      <c r="ES21" s="2"/>
      <c r="ET21" s="2"/>
      <c r="EU21" s="2"/>
      <c r="EV21" s="2"/>
      <c r="EW21" s="2"/>
      <c r="EX21" s="2"/>
    </row>
    <row r="22" spans="1:154" s="24" customFormat="1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21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3"/>
      <c r="BS22" s="223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5"/>
      <c r="CH22" s="223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5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223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5"/>
      <c r="EG22" s="2"/>
      <c r="EH22" s="2"/>
      <c r="EI22" s="2"/>
      <c r="ES22" s="2"/>
      <c r="ET22" s="2"/>
      <c r="EU22" s="2"/>
      <c r="EV22" s="2"/>
      <c r="EW22" s="2"/>
      <c r="EX22" s="2"/>
    </row>
    <row r="23" spans="1:154" s="24" customFormat="1" ht="12.75">
      <c r="A23" s="99">
        <v>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>
        <v>2</v>
      </c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>
        <v>3</v>
      </c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174">
        <v>4</v>
      </c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6"/>
      <c r="CH23" s="174">
        <v>5</v>
      </c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6"/>
      <c r="CT23" s="99">
        <v>6</v>
      </c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174">
        <v>7</v>
      </c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6"/>
      <c r="EG23" s="2"/>
      <c r="EH23" s="2"/>
      <c r="EI23" s="2"/>
      <c r="ES23" s="2"/>
      <c r="ET23" s="2"/>
      <c r="EU23" s="2"/>
      <c r="EV23" s="2"/>
      <c r="EW23" s="2"/>
      <c r="EX23" s="2"/>
    </row>
    <row r="24" spans="1:154" s="24" customFormat="1" ht="12.75">
      <c r="A24" s="33">
        <v>1</v>
      </c>
      <c r="B24" s="100" t="s">
        <v>129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99" t="s">
        <v>130</v>
      </c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201">
        <v>466.1</v>
      </c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3"/>
      <c r="CH24" s="174">
        <v>0.22</v>
      </c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6"/>
      <c r="CT24" s="103">
        <v>1</v>
      </c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214" t="s">
        <v>131</v>
      </c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6"/>
      <c r="EG24" s="2"/>
      <c r="EH24" s="2"/>
      <c r="EI24" s="2"/>
      <c r="ES24" s="2"/>
      <c r="ET24" s="2"/>
      <c r="EU24" s="2"/>
      <c r="EV24" s="2"/>
      <c r="EW24" s="2"/>
      <c r="EX24" s="2"/>
    </row>
    <row r="25" spans="1:154" s="24" customFormat="1" ht="12.75">
      <c r="A25" s="33">
        <v>2</v>
      </c>
      <c r="B25" s="199" t="s">
        <v>132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0"/>
      <c r="Y25" s="102" t="s">
        <v>402</v>
      </c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227" t="s">
        <v>133</v>
      </c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201">
        <f>19812.2/1.18</f>
        <v>16790</v>
      </c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3"/>
      <c r="CH25" s="174">
        <v>0.4</v>
      </c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6"/>
      <c r="CT25" s="103">
        <v>115</v>
      </c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214" t="s">
        <v>134</v>
      </c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6"/>
      <c r="EG25" s="2"/>
      <c r="EH25" s="2"/>
      <c r="EI25" s="2"/>
      <c r="ES25" s="2"/>
      <c r="ET25" s="2"/>
      <c r="EU25" s="2"/>
      <c r="EV25" s="2"/>
      <c r="EW25" s="2"/>
      <c r="EX25" s="2"/>
    </row>
    <row r="26" spans="1:154" s="24" customFormat="1" ht="12.75">
      <c r="A26" s="33">
        <v>3</v>
      </c>
      <c r="B26" s="199" t="s">
        <v>132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0"/>
      <c r="Y26" s="102" t="s">
        <v>402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99" t="s">
        <v>135</v>
      </c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201">
        <f>21087.07/1.18</f>
        <v>17870.398305084746</v>
      </c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3"/>
      <c r="CH26" s="174">
        <v>0.4</v>
      </c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6"/>
      <c r="CT26" s="103">
        <v>122.4</v>
      </c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214" t="s">
        <v>134</v>
      </c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6"/>
      <c r="EG26" s="2"/>
      <c r="EH26" s="2"/>
      <c r="EI26" s="2"/>
      <c r="ES26" s="2"/>
      <c r="ET26" s="2"/>
      <c r="EU26" s="2"/>
      <c r="EV26" s="2"/>
      <c r="EW26" s="2"/>
      <c r="EX26" s="2"/>
    </row>
    <row r="27" spans="1:154" s="24" customFormat="1" ht="12.75">
      <c r="A27" s="33">
        <v>4</v>
      </c>
      <c r="B27" s="199" t="s">
        <v>129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00"/>
      <c r="Y27" s="102" t="s">
        <v>404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99" t="s">
        <v>136</v>
      </c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201">
        <f>94926.28/1.18</f>
        <v>80446</v>
      </c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3"/>
      <c r="CH27" s="174">
        <v>0.4</v>
      </c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6"/>
      <c r="CT27" s="103">
        <v>551</v>
      </c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74" t="s">
        <v>137</v>
      </c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6"/>
      <c r="EG27" s="2"/>
      <c r="EH27" s="2"/>
      <c r="EI27" s="2"/>
      <c r="ES27" s="2"/>
      <c r="ET27" s="2"/>
      <c r="EU27" s="2"/>
      <c r="EV27" s="2"/>
      <c r="EW27" s="2"/>
      <c r="EX27" s="2"/>
    </row>
    <row r="28" spans="1:154" s="24" customFormat="1" ht="12.75">
      <c r="A28" s="33">
        <v>5</v>
      </c>
      <c r="B28" s="199" t="s">
        <v>138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0"/>
      <c r="Y28" s="102" t="s">
        <v>403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99" t="s">
        <v>139</v>
      </c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201">
        <v>466.1</v>
      </c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3"/>
      <c r="CH28" s="174">
        <v>0.4</v>
      </c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6"/>
      <c r="CT28" s="103">
        <v>15</v>
      </c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74" t="s">
        <v>140</v>
      </c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6"/>
      <c r="EG28" s="2"/>
      <c r="EH28" s="2"/>
      <c r="EI28" s="2"/>
      <c r="ES28" s="2"/>
      <c r="ET28" s="2"/>
      <c r="EU28" s="2"/>
      <c r="EV28" s="2"/>
      <c r="EW28" s="2"/>
      <c r="EX28" s="2"/>
    </row>
    <row r="29" spans="1:154" s="24" customFormat="1" ht="12.75">
      <c r="A29" s="33">
        <v>6</v>
      </c>
      <c r="B29" s="199" t="s">
        <v>138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  <c r="Y29" s="102" t="s">
        <v>403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99" t="s">
        <v>141</v>
      </c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201">
        <f>11977/1.18</f>
        <v>10150</v>
      </c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3"/>
      <c r="CH29" s="174">
        <v>0.4</v>
      </c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6"/>
      <c r="CT29" s="103">
        <v>70</v>
      </c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74" t="s">
        <v>142</v>
      </c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6"/>
      <c r="EG29" s="2"/>
      <c r="EH29" s="2"/>
      <c r="EI29" s="2"/>
      <c r="ES29" s="2"/>
      <c r="ET29" s="2"/>
      <c r="EU29" s="2"/>
      <c r="EV29" s="2"/>
      <c r="EW29" s="2"/>
      <c r="EX29" s="2"/>
    </row>
    <row r="30" spans="1:154" s="24" customFormat="1" ht="12.75">
      <c r="A30" s="33">
        <v>7</v>
      </c>
      <c r="B30" s="199" t="s">
        <v>129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  <c r="Y30" s="102" t="s">
        <v>405</v>
      </c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99" t="s">
        <v>143</v>
      </c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201">
        <v>466.1</v>
      </c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3"/>
      <c r="CH30" s="174">
        <v>0.22</v>
      </c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6"/>
      <c r="CT30" s="103">
        <v>1.5</v>
      </c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204" t="s">
        <v>144</v>
      </c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6"/>
      <c r="EG30" s="2"/>
      <c r="EH30" s="2"/>
      <c r="EI30" s="2"/>
      <c r="ES30" s="2"/>
      <c r="ET30" s="2"/>
      <c r="EU30" s="2"/>
      <c r="EV30" s="2"/>
      <c r="EW30" s="2"/>
      <c r="EX30" s="2"/>
    </row>
    <row r="31" spans="1:154" s="24" customFormat="1" ht="12.75">
      <c r="A31" s="33">
        <v>8</v>
      </c>
      <c r="B31" s="100" t="s">
        <v>129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/>
      <c r="Y31" s="102" t="s">
        <v>401</v>
      </c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99" t="s">
        <v>145</v>
      </c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201">
        <f>330550/1.18</f>
        <v>280127.1186440678</v>
      </c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3"/>
      <c r="CH31" s="174">
        <v>10</v>
      </c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6"/>
      <c r="CT31" s="103">
        <v>1072.5</v>
      </c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74" t="s">
        <v>146</v>
      </c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6"/>
      <c r="EG31" s="2"/>
      <c r="EH31" s="2"/>
      <c r="EI31" s="2"/>
      <c r="ES31" s="2"/>
      <c r="ET31" s="2"/>
      <c r="EU31" s="2"/>
      <c r="EV31" s="2"/>
      <c r="EW31" s="2"/>
      <c r="EX31" s="2"/>
    </row>
    <row r="32" spans="1:154" s="24" customFormat="1" ht="12.75">
      <c r="A32" s="33">
        <v>9</v>
      </c>
      <c r="B32" s="100" t="s">
        <v>129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1"/>
      <c r="Y32" s="102" t="s">
        <v>122</v>
      </c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99" t="s">
        <v>147</v>
      </c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201">
        <f>12661.4/1.18</f>
        <v>10730</v>
      </c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3"/>
      <c r="CH32" s="174">
        <v>0.4</v>
      </c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6"/>
      <c r="CT32" s="103">
        <v>102</v>
      </c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74" t="s">
        <v>148</v>
      </c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6"/>
      <c r="EG32" s="2"/>
      <c r="EH32" s="2"/>
      <c r="EI32" s="2"/>
      <c r="ES32" s="2"/>
      <c r="ET32" s="2"/>
      <c r="EU32" s="2"/>
      <c r="EV32" s="2"/>
      <c r="EW32" s="2"/>
      <c r="EX32" s="2"/>
    </row>
    <row r="33" spans="1:154" s="24" customFormat="1" ht="12.75">
      <c r="A33" s="33">
        <v>10</v>
      </c>
      <c r="B33" s="100" t="s">
        <v>149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1"/>
      <c r="Y33" s="102" t="s">
        <v>406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99" t="s">
        <v>150</v>
      </c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201">
        <v>466.1</v>
      </c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3"/>
      <c r="CH33" s="174">
        <v>0.4</v>
      </c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6"/>
      <c r="CT33" s="103">
        <v>5</v>
      </c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74" t="s">
        <v>151</v>
      </c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6"/>
      <c r="EG33" s="2"/>
      <c r="EH33" s="2"/>
      <c r="EI33" s="2"/>
      <c r="ES33" s="2"/>
      <c r="ET33" s="2"/>
      <c r="EU33" s="2"/>
      <c r="EV33" s="2"/>
      <c r="EW33" s="2"/>
      <c r="EX33" s="2"/>
    </row>
    <row r="34" spans="1:154" s="24" customFormat="1" ht="12.75">
      <c r="A34" s="33">
        <v>11</v>
      </c>
      <c r="B34" s="100" t="s">
        <v>152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1"/>
      <c r="Y34" s="102" t="s">
        <v>407</v>
      </c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99" t="s">
        <v>153</v>
      </c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201">
        <f>11163.75/1.18</f>
        <v>9460.805084745763</v>
      </c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3"/>
      <c r="CH34" s="174">
        <v>10</v>
      </c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6"/>
      <c r="CT34" s="103">
        <v>64.8</v>
      </c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74" t="s">
        <v>154</v>
      </c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6"/>
      <c r="EG34" s="2"/>
      <c r="EH34" s="2"/>
      <c r="EI34" s="2"/>
      <c r="ES34" s="2"/>
      <c r="ET34" s="2"/>
      <c r="EU34" s="2"/>
      <c r="EV34" s="2"/>
      <c r="EW34" s="2"/>
      <c r="EX34" s="2"/>
    </row>
    <row r="35" spans="1:154" s="24" customFormat="1" ht="12.75">
      <c r="A35" s="33">
        <v>12</v>
      </c>
      <c r="B35" s="199" t="s">
        <v>155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200"/>
      <c r="Y35" s="102" t="s">
        <v>408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99" t="s">
        <v>156</v>
      </c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201">
        <v>466.1</v>
      </c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3"/>
      <c r="CH35" s="174">
        <v>0.4</v>
      </c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6"/>
      <c r="CT35" s="103">
        <v>12</v>
      </c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74" t="s">
        <v>157</v>
      </c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6"/>
      <c r="EG35" s="2"/>
      <c r="EH35" s="2"/>
      <c r="EI35" s="2"/>
      <c r="ES35" s="2"/>
      <c r="ET35" s="2"/>
      <c r="EU35" s="2"/>
      <c r="EV35" s="2"/>
      <c r="EW35" s="2"/>
      <c r="EX35" s="2"/>
    </row>
    <row r="36" spans="1:154" s="24" customFormat="1" ht="12.75">
      <c r="A36" s="33">
        <v>13</v>
      </c>
      <c r="B36" s="199" t="s">
        <v>155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00"/>
      <c r="Y36" s="102" t="s">
        <v>91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99" t="s">
        <v>158</v>
      </c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201">
        <v>466.1</v>
      </c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3"/>
      <c r="CH36" s="174">
        <v>0.4</v>
      </c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6"/>
      <c r="CT36" s="103">
        <v>12</v>
      </c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74" t="s">
        <v>161</v>
      </c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6"/>
      <c r="EG36" s="2"/>
      <c r="EH36" s="2"/>
      <c r="EI36" s="2"/>
      <c r="ES36" s="2"/>
      <c r="ET36" s="2"/>
      <c r="EU36" s="2"/>
      <c r="EV36" s="2"/>
      <c r="EW36" s="2"/>
      <c r="EX36" s="2"/>
    </row>
    <row r="37" spans="1:154" s="24" customFormat="1" ht="12.75">
      <c r="A37" s="33">
        <v>14</v>
      </c>
      <c r="B37" s="199" t="s">
        <v>159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00"/>
      <c r="Y37" s="102" t="s">
        <v>409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99" t="s">
        <v>160</v>
      </c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201">
        <v>466.1</v>
      </c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3"/>
      <c r="CH37" s="174">
        <v>0.4</v>
      </c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6"/>
      <c r="CT37" s="103">
        <v>3</v>
      </c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74" t="s">
        <v>162</v>
      </c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6"/>
      <c r="EG37" s="2"/>
      <c r="EH37" s="2"/>
      <c r="EI37" s="2"/>
      <c r="ES37" s="2"/>
      <c r="ET37" s="2"/>
      <c r="EU37" s="2"/>
      <c r="EV37" s="2"/>
      <c r="EW37" s="2"/>
      <c r="EX37" s="2"/>
    </row>
    <row r="38" spans="1:154" s="24" customFormat="1" ht="12.75">
      <c r="A38" s="33">
        <v>15</v>
      </c>
      <c r="B38" s="100" t="s">
        <v>163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1"/>
      <c r="Y38" s="102" t="s">
        <v>409</v>
      </c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99" t="s">
        <v>164</v>
      </c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201">
        <f>31010.4/1.18</f>
        <v>26280.000000000004</v>
      </c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3"/>
      <c r="CH38" s="174">
        <v>10</v>
      </c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6"/>
      <c r="CT38" s="103">
        <v>180</v>
      </c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74" t="s">
        <v>165</v>
      </c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6"/>
      <c r="EG38" s="2"/>
      <c r="EH38" s="2"/>
      <c r="EI38" s="2"/>
      <c r="ES38" s="2"/>
      <c r="ET38" s="2"/>
      <c r="EU38" s="2"/>
      <c r="EV38" s="2"/>
      <c r="EW38" s="2"/>
      <c r="EX38" s="2"/>
    </row>
    <row r="39" spans="1:154" s="24" customFormat="1" ht="12.75">
      <c r="A39" s="33">
        <v>16</v>
      </c>
      <c r="B39" s="100" t="s">
        <v>166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1"/>
      <c r="Y39" s="102" t="s">
        <v>91</v>
      </c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213" t="s">
        <v>167</v>
      </c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201">
        <f>2566.5/1.18</f>
        <v>2175</v>
      </c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3"/>
      <c r="CH39" s="174">
        <v>0.4</v>
      </c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6"/>
      <c r="CT39" s="103">
        <v>15</v>
      </c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74" t="s">
        <v>168</v>
      </c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6"/>
      <c r="EG39" s="2"/>
      <c r="EH39" s="2"/>
      <c r="EI39" s="2"/>
      <c r="ES39" s="2"/>
      <c r="ET39" s="2"/>
      <c r="EU39" s="2"/>
      <c r="EV39" s="2"/>
      <c r="EW39" s="2"/>
      <c r="EX39" s="2"/>
    </row>
    <row r="40" spans="1:154" s="24" customFormat="1" ht="12.75">
      <c r="A40" s="33">
        <v>17</v>
      </c>
      <c r="B40" s="199" t="s">
        <v>169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200"/>
      <c r="Y40" s="102" t="s">
        <v>410</v>
      </c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99" t="s">
        <v>170</v>
      </c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201">
        <v>466.1</v>
      </c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3"/>
      <c r="CH40" s="174">
        <v>0.22</v>
      </c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6"/>
      <c r="CT40" s="103">
        <v>4</v>
      </c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74" t="s">
        <v>171</v>
      </c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6"/>
      <c r="EG40" s="2"/>
      <c r="EH40" s="2"/>
      <c r="EI40" s="2"/>
      <c r="ES40" s="2"/>
      <c r="ET40" s="2"/>
      <c r="EU40" s="2"/>
      <c r="EV40" s="2"/>
      <c r="EW40" s="2"/>
      <c r="EX40" s="2"/>
    </row>
    <row r="41" spans="1:154" s="24" customFormat="1" ht="12.75">
      <c r="A41" s="33">
        <v>18</v>
      </c>
      <c r="B41" s="199" t="s">
        <v>172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00"/>
      <c r="Y41" s="102" t="s">
        <v>417</v>
      </c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99" t="s">
        <v>415</v>
      </c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201">
        <f>13824.88/1.18</f>
        <v>11716</v>
      </c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3"/>
      <c r="CH41" s="174">
        <v>0.4</v>
      </c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6"/>
      <c r="CT41" s="103">
        <v>80.8</v>
      </c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74" t="s">
        <v>173</v>
      </c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6"/>
      <c r="EG41" s="2"/>
      <c r="EH41" s="2"/>
      <c r="EI41" s="2"/>
      <c r="ES41" s="2"/>
      <c r="ET41" s="2"/>
      <c r="EU41" s="2"/>
      <c r="EV41" s="2"/>
      <c r="EW41" s="2"/>
      <c r="EX41" s="2"/>
    </row>
    <row r="42" spans="1:154" s="24" customFormat="1" ht="12.75">
      <c r="A42" s="33">
        <v>19</v>
      </c>
      <c r="B42" s="199" t="s">
        <v>172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200"/>
      <c r="Y42" s="102" t="s">
        <v>417</v>
      </c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99" t="s">
        <v>416</v>
      </c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201">
        <f>25359.62/1.18</f>
        <v>21491.20338983051</v>
      </c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3"/>
      <c r="CH42" s="174">
        <v>0.4</v>
      </c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6"/>
      <c r="CT42" s="103">
        <v>147.2</v>
      </c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74" t="s">
        <v>174</v>
      </c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6"/>
      <c r="EG42" s="2"/>
      <c r="EH42" s="2"/>
      <c r="EI42" s="2"/>
      <c r="ES42" s="2"/>
      <c r="ET42" s="2"/>
      <c r="EU42" s="2"/>
      <c r="EV42" s="2"/>
      <c r="EW42" s="2"/>
      <c r="EX42" s="2"/>
    </row>
    <row r="43" spans="1:154" s="24" customFormat="1" ht="12.75">
      <c r="A43" s="33">
        <v>20</v>
      </c>
      <c r="B43" s="199" t="s">
        <v>129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200"/>
      <c r="Y43" s="102" t="s">
        <v>411</v>
      </c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99" t="s">
        <v>175</v>
      </c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201">
        <f>14098.64/1.18</f>
        <v>11948</v>
      </c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3"/>
      <c r="CH43" s="174">
        <v>0.4</v>
      </c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6"/>
      <c r="CT43" s="103">
        <v>82.4</v>
      </c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74" t="s">
        <v>176</v>
      </c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6"/>
      <c r="EG43" s="2"/>
      <c r="EH43" s="2"/>
      <c r="EI43" s="2"/>
      <c r="ES43" s="2"/>
      <c r="ET43" s="2"/>
      <c r="EU43" s="2"/>
      <c r="EV43" s="2"/>
      <c r="EW43" s="2"/>
      <c r="EX43" s="2"/>
    </row>
    <row r="44" spans="1:154" s="24" customFormat="1" ht="12.75">
      <c r="A44" s="33">
        <v>21</v>
      </c>
      <c r="B44" s="199" t="s">
        <v>129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200"/>
      <c r="Y44" s="102" t="s">
        <v>91</v>
      </c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99" t="s">
        <v>177</v>
      </c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201">
        <v>466.1</v>
      </c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3"/>
      <c r="CH44" s="174">
        <v>0.4</v>
      </c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6"/>
      <c r="CT44" s="103">
        <v>4</v>
      </c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74" t="s">
        <v>178</v>
      </c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6"/>
      <c r="EG44" s="2"/>
      <c r="EH44" s="2"/>
      <c r="EI44" s="2"/>
      <c r="ES44" s="2"/>
      <c r="ET44" s="2"/>
      <c r="EU44" s="2"/>
      <c r="EV44" s="2"/>
      <c r="EW44" s="2"/>
      <c r="EX44" s="2"/>
    </row>
    <row r="45" spans="1:154" s="24" customFormat="1" ht="12.75">
      <c r="A45" s="33">
        <v>22</v>
      </c>
      <c r="B45" s="199" t="s">
        <v>179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00"/>
      <c r="Y45" s="102" t="s">
        <v>412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99" t="s">
        <v>180</v>
      </c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201">
        <f>20900/1.18</f>
        <v>17711.864406779663</v>
      </c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3"/>
      <c r="CH45" s="174">
        <v>0.4</v>
      </c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6"/>
      <c r="CT45" s="103">
        <v>44</v>
      </c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74" t="s">
        <v>181</v>
      </c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6"/>
      <c r="EG45" s="2"/>
      <c r="EH45" s="2"/>
      <c r="EI45" s="2"/>
      <c r="ES45" s="2"/>
      <c r="ET45" s="2"/>
      <c r="EU45" s="2"/>
      <c r="EV45" s="2"/>
      <c r="EW45" s="2"/>
      <c r="EX45" s="2"/>
    </row>
    <row r="46" spans="1:154" s="24" customFormat="1" ht="12.75">
      <c r="A46" s="33">
        <v>23</v>
      </c>
      <c r="B46" s="199" t="s">
        <v>129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200"/>
      <c r="Y46" s="102" t="s">
        <v>414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99" t="s">
        <v>182</v>
      </c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201">
        <v>466.1</v>
      </c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3"/>
      <c r="CH46" s="174">
        <v>0.4</v>
      </c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6"/>
      <c r="CT46" s="103">
        <v>1.5</v>
      </c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74" t="s">
        <v>183</v>
      </c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6"/>
      <c r="EG46" s="2"/>
      <c r="EH46" s="2"/>
      <c r="EI46" s="2"/>
      <c r="ES46" s="2"/>
      <c r="ET46" s="2"/>
      <c r="EU46" s="2"/>
      <c r="EV46" s="2"/>
      <c r="EW46" s="2"/>
      <c r="EX46" s="2"/>
    </row>
    <row r="47" spans="1:154" s="24" customFormat="1" ht="12.75">
      <c r="A47" s="33">
        <v>24</v>
      </c>
      <c r="B47" s="199" t="s">
        <v>129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200"/>
      <c r="Y47" s="102" t="s">
        <v>414</v>
      </c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99" t="s">
        <v>186</v>
      </c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201">
        <v>466.1</v>
      </c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3"/>
      <c r="CH47" s="174">
        <v>0.4</v>
      </c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6"/>
      <c r="CT47" s="103">
        <v>1</v>
      </c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74" t="s">
        <v>184</v>
      </c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6"/>
      <c r="EG47" s="2"/>
      <c r="EH47" s="2"/>
      <c r="EI47" s="2"/>
      <c r="ES47" s="2"/>
      <c r="ET47" s="2"/>
      <c r="EU47" s="2"/>
      <c r="EV47" s="2"/>
      <c r="EW47" s="2"/>
      <c r="EX47" s="2"/>
    </row>
    <row r="48" spans="1:154" s="24" customFormat="1" ht="12.75">
      <c r="A48" s="33">
        <v>25</v>
      </c>
      <c r="B48" s="199" t="s">
        <v>129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200"/>
      <c r="Y48" s="102" t="s">
        <v>414</v>
      </c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99" t="s">
        <v>187</v>
      </c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201">
        <v>466.1</v>
      </c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3"/>
      <c r="CH48" s="174">
        <v>0.4</v>
      </c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6"/>
      <c r="CT48" s="103">
        <v>1.5</v>
      </c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74" t="s">
        <v>185</v>
      </c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6"/>
      <c r="EG48" s="2"/>
      <c r="EH48" s="2"/>
      <c r="EI48" s="2"/>
      <c r="ES48" s="2"/>
      <c r="ET48" s="2"/>
      <c r="EU48" s="2"/>
      <c r="EV48" s="2"/>
      <c r="EW48" s="2"/>
      <c r="EX48" s="2"/>
    </row>
    <row r="49" spans="1:154" s="24" customFormat="1" ht="12.75">
      <c r="A49" s="33">
        <v>26</v>
      </c>
      <c r="B49" s="199" t="s">
        <v>188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200"/>
      <c r="Y49" s="102" t="s">
        <v>413</v>
      </c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99" t="s">
        <v>189</v>
      </c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201">
        <f>90*145</f>
        <v>13050</v>
      </c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3"/>
      <c r="CH49" s="174">
        <v>0.4</v>
      </c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6"/>
      <c r="CT49" s="103">
        <v>90</v>
      </c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74" t="s">
        <v>190</v>
      </c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6"/>
      <c r="EG49" s="2"/>
      <c r="EH49" s="2"/>
      <c r="EI49" s="2"/>
      <c r="ES49" s="2"/>
      <c r="ET49" s="2"/>
      <c r="EU49" s="2"/>
      <c r="EV49" s="2"/>
      <c r="EW49" s="2"/>
      <c r="EX49" s="2"/>
    </row>
    <row r="50" spans="1:154" s="24" customFormat="1" ht="12.75">
      <c r="A50" s="33">
        <v>27</v>
      </c>
      <c r="B50" s="199" t="s">
        <v>129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200"/>
      <c r="Y50" s="102" t="s">
        <v>414</v>
      </c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99" t="s">
        <v>191</v>
      </c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201">
        <v>466.1</v>
      </c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3"/>
      <c r="CH50" s="174">
        <v>0.4</v>
      </c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6"/>
      <c r="CT50" s="103">
        <v>1.5</v>
      </c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74" t="s">
        <v>192</v>
      </c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6"/>
      <c r="EG50" s="2"/>
      <c r="EH50" s="2"/>
      <c r="EI50" s="2"/>
      <c r="ES50" s="2"/>
      <c r="ET50" s="2"/>
      <c r="EU50" s="2"/>
      <c r="EV50" s="2"/>
      <c r="EW50" s="2"/>
      <c r="EX50" s="2"/>
    </row>
    <row r="51" spans="1:154" s="24" customFormat="1" ht="12.75">
      <c r="A51" s="33">
        <v>28</v>
      </c>
      <c r="B51" s="199" t="s">
        <v>129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00"/>
      <c r="Y51" s="102" t="s">
        <v>414</v>
      </c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99" t="s">
        <v>193</v>
      </c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201">
        <v>466.1</v>
      </c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3"/>
      <c r="CH51" s="174">
        <v>0.4</v>
      </c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6"/>
      <c r="CT51" s="103">
        <v>7.5</v>
      </c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204" t="s">
        <v>194</v>
      </c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6"/>
      <c r="EG51" s="2"/>
      <c r="EH51" s="2"/>
      <c r="EI51" s="2"/>
      <c r="ES51" s="2"/>
      <c r="ET51" s="2"/>
      <c r="EU51" s="2"/>
      <c r="EV51" s="2"/>
      <c r="EW51" s="2"/>
      <c r="EX51" s="2"/>
    </row>
    <row r="52" spans="1:154" s="24" customFormat="1" ht="12.75">
      <c r="A52" s="33">
        <v>29</v>
      </c>
      <c r="B52" s="199" t="s">
        <v>129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200"/>
      <c r="Y52" s="102" t="s">
        <v>414</v>
      </c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99" t="s">
        <v>195</v>
      </c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201">
        <v>466.1</v>
      </c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3"/>
      <c r="CH52" s="174">
        <v>0.4</v>
      </c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6"/>
      <c r="CT52" s="103">
        <v>1.5</v>
      </c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74" t="s">
        <v>197</v>
      </c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6"/>
      <c r="EG52" s="2"/>
      <c r="EH52" s="2"/>
      <c r="EI52" s="2"/>
      <c r="ES52" s="2"/>
      <c r="ET52" s="2"/>
      <c r="EU52" s="2"/>
      <c r="EV52" s="2"/>
      <c r="EW52" s="2"/>
      <c r="EX52" s="2"/>
    </row>
    <row r="53" spans="1:154" s="24" customFormat="1" ht="12.75">
      <c r="A53" s="33">
        <v>30</v>
      </c>
      <c r="B53" s="199" t="s">
        <v>129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200"/>
      <c r="Y53" s="102" t="s">
        <v>418</v>
      </c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99" t="s">
        <v>196</v>
      </c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201">
        <v>466.1</v>
      </c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3"/>
      <c r="CH53" s="174">
        <v>0.4</v>
      </c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6"/>
      <c r="CT53" s="103">
        <v>1.5</v>
      </c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74" t="s">
        <v>198</v>
      </c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6"/>
      <c r="EG53" s="2"/>
      <c r="EH53" s="2"/>
      <c r="EI53" s="2"/>
      <c r="ES53" s="2"/>
      <c r="ET53" s="2"/>
      <c r="EU53" s="2"/>
      <c r="EV53" s="2"/>
      <c r="EW53" s="2"/>
      <c r="EX53" s="2"/>
    </row>
    <row r="54" spans="1:154" s="24" customFormat="1" ht="12.75">
      <c r="A54" s="33">
        <v>31</v>
      </c>
      <c r="B54" s="199" t="s">
        <v>199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200"/>
      <c r="Y54" s="102" t="s">
        <v>418</v>
      </c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99" t="s">
        <v>200</v>
      </c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201">
        <v>466.1</v>
      </c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3"/>
      <c r="CH54" s="174">
        <v>0.4</v>
      </c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6"/>
      <c r="CT54" s="103">
        <v>12</v>
      </c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74" t="s">
        <v>201</v>
      </c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6"/>
      <c r="EG54" s="2"/>
      <c r="EH54" s="2"/>
      <c r="EI54" s="2"/>
      <c r="ES54" s="2"/>
      <c r="ET54" s="2"/>
      <c r="EU54" s="2"/>
      <c r="EV54" s="2"/>
      <c r="EW54" s="2"/>
      <c r="EX54" s="2"/>
    </row>
    <row r="55" spans="1:154" s="24" customFormat="1" ht="12.75">
      <c r="A55" s="33">
        <v>32</v>
      </c>
      <c r="B55" s="199" t="s">
        <v>202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200"/>
      <c r="Y55" s="102" t="s">
        <v>419</v>
      </c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99" t="s">
        <v>203</v>
      </c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201">
        <f>13688/1.18</f>
        <v>11600</v>
      </c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3"/>
      <c r="CH55" s="174">
        <v>0.4</v>
      </c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6"/>
      <c r="CT55" s="103">
        <v>80</v>
      </c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74" t="s">
        <v>204</v>
      </c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6"/>
      <c r="EG55" s="2"/>
      <c r="EH55" s="2"/>
      <c r="EI55" s="2"/>
      <c r="ES55" s="2"/>
      <c r="ET55" s="2"/>
      <c r="EU55" s="2"/>
      <c r="EV55" s="2"/>
      <c r="EW55" s="2"/>
      <c r="EX55" s="2"/>
    </row>
    <row r="56" spans="1:154" s="24" customFormat="1" ht="12.75">
      <c r="A56" s="33">
        <v>33</v>
      </c>
      <c r="B56" s="199" t="s">
        <v>129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200"/>
      <c r="Y56" s="102" t="s">
        <v>418</v>
      </c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99" t="s">
        <v>205</v>
      </c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201" t="s">
        <v>206</v>
      </c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3"/>
      <c r="CH56" s="174">
        <v>0.4</v>
      </c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6"/>
      <c r="CT56" s="103">
        <v>2</v>
      </c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74" t="s">
        <v>207</v>
      </c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6"/>
      <c r="EG56" s="2"/>
      <c r="EH56" s="2"/>
      <c r="EI56" s="2"/>
      <c r="ES56" s="2"/>
      <c r="ET56" s="2"/>
      <c r="EU56" s="2"/>
      <c r="EV56" s="2"/>
      <c r="EW56" s="2"/>
      <c r="EX56" s="2"/>
    </row>
    <row r="57" spans="1:154" s="24" customFormat="1" ht="13.5" customHeight="1">
      <c r="A57" s="33">
        <v>34</v>
      </c>
      <c r="B57" s="199" t="s">
        <v>129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00"/>
      <c r="Y57" s="102" t="s">
        <v>420</v>
      </c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99" t="s">
        <v>208</v>
      </c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201">
        <f>32733.2/1.18</f>
        <v>27740.000000000004</v>
      </c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3"/>
      <c r="CH57" s="174">
        <v>0.4</v>
      </c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6"/>
      <c r="CT57" s="103">
        <v>90</v>
      </c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74" t="s">
        <v>209</v>
      </c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6"/>
      <c r="EG57" s="2"/>
      <c r="EH57" s="2"/>
      <c r="EI57" s="2"/>
      <c r="ES57" s="2"/>
      <c r="ET57" s="2"/>
      <c r="EU57" s="2"/>
      <c r="EV57" s="2"/>
      <c r="EW57" s="2"/>
      <c r="EX57" s="2"/>
    </row>
    <row r="58" spans="1:154" s="24" customFormat="1" ht="13.5" customHeight="1">
      <c r="A58" s="33">
        <v>35</v>
      </c>
      <c r="B58" s="199" t="s">
        <v>129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200"/>
      <c r="Y58" s="102" t="s">
        <v>421</v>
      </c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99" t="s">
        <v>210</v>
      </c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201">
        <f>13602.45/1.18</f>
        <v>11527.500000000002</v>
      </c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3"/>
      <c r="CH58" s="174">
        <v>0.4</v>
      </c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6"/>
      <c r="CT58" s="103">
        <v>79.5</v>
      </c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74" t="s">
        <v>211</v>
      </c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6"/>
      <c r="EG58" s="2"/>
      <c r="EH58" s="2"/>
      <c r="EI58" s="2"/>
      <c r="ES58" s="2"/>
      <c r="ET58" s="2"/>
      <c r="EU58" s="2"/>
      <c r="EV58" s="2"/>
      <c r="EW58" s="2"/>
      <c r="EX58" s="2"/>
    </row>
    <row r="59" spans="1:154" s="24" customFormat="1" ht="13.5" customHeight="1">
      <c r="A59" s="33">
        <v>36</v>
      </c>
      <c r="B59" s="199" t="s">
        <v>212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200"/>
      <c r="Y59" s="102" t="s">
        <v>422</v>
      </c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99" t="s">
        <v>213</v>
      </c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201">
        <f>8555/1.18</f>
        <v>7250</v>
      </c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3"/>
      <c r="CH59" s="174">
        <v>0.4</v>
      </c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6"/>
      <c r="CT59" s="103">
        <v>50</v>
      </c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74" t="s">
        <v>214</v>
      </c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6"/>
      <c r="EG59" s="2"/>
      <c r="EH59" s="2"/>
      <c r="EI59" s="2"/>
      <c r="ES59" s="2"/>
      <c r="ET59" s="2"/>
      <c r="EU59" s="2"/>
      <c r="EV59" s="2"/>
      <c r="EW59" s="2"/>
      <c r="EX59" s="2"/>
    </row>
    <row r="60" spans="1:154" s="24" customFormat="1" ht="13.5" customHeight="1">
      <c r="A60" s="33">
        <v>37</v>
      </c>
      <c r="B60" s="199" t="s">
        <v>215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200"/>
      <c r="Y60" s="102" t="s">
        <v>423</v>
      </c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99" t="s">
        <v>216</v>
      </c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201">
        <f>17228/1.18</f>
        <v>14600</v>
      </c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3"/>
      <c r="CH60" s="174">
        <v>6</v>
      </c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6"/>
      <c r="CT60" s="103">
        <v>100</v>
      </c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74" t="s">
        <v>217</v>
      </c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6"/>
      <c r="EG60" s="2"/>
      <c r="EH60" s="2"/>
      <c r="EI60" s="2"/>
      <c r="ES60" s="2"/>
      <c r="ET60" s="2"/>
      <c r="EU60" s="2"/>
      <c r="EV60" s="2"/>
      <c r="EW60" s="2"/>
      <c r="EX60" s="2"/>
    </row>
    <row r="61" spans="1:154" s="24" customFormat="1" ht="13.5" customHeight="1">
      <c r="A61" s="33">
        <v>38</v>
      </c>
      <c r="B61" s="199" t="s">
        <v>219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200"/>
      <c r="Y61" s="102" t="s">
        <v>424</v>
      </c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99" t="s">
        <v>220</v>
      </c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201">
        <f>10336.8/1.18</f>
        <v>8760</v>
      </c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3"/>
      <c r="CH61" s="174">
        <v>10</v>
      </c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6"/>
      <c r="CT61" s="103">
        <v>60</v>
      </c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74" t="s">
        <v>218</v>
      </c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6"/>
      <c r="EG61" s="2"/>
      <c r="EH61" s="2"/>
      <c r="EI61" s="2"/>
      <c r="ES61" s="2"/>
      <c r="ET61" s="2"/>
      <c r="EU61" s="2"/>
      <c r="EV61" s="2"/>
      <c r="EW61" s="2"/>
      <c r="EX61" s="2"/>
    </row>
    <row r="62" spans="1:154" s="24" customFormat="1" ht="13.5" customHeight="1">
      <c r="A62" s="33">
        <v>39</v>
      </c>
      <c r="B62" s="199" t="s">
        <v>221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200"/>
      <c r="Y62" s="102" t="s">
        <v>106</v>
      </c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99" t="s">
        <v>222</v>
      </c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201">
        <v>466.1</v>
      </c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3"/>
      <c r="CH62" s="174">
        <v>0.22</v>
      </c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6"/>
      <c r="CT62" s="103">
        <v>5</v>
      </c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74" t="s">
        <v>223</v>
      </c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6"/>
      <c r="EG62" s="2"/>
      <c r="EH62" s="2"/>
      <c r="EI62" s="2"/>
      <c r="ES62" s="2"/>
      <c r="ET62" s="2"/>
      <c r="EU62" s="2"/>
      <c r="EV62" s="2"/>
      <c r="EW62" s="2"/>
      <c r="EX62" s="2"/>
    </row>
    <row r="63" spans="1:154" s="24" customFormat="1" ht="13.5" customHeight="1">
      <c r="A63" s="33">
        <v>40</v>
      </c>
      <c r="B63" s="199" t="s">
        <v>129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200"/>
      <c r="Y63" s="102" t="s">
        <v>425</v>
      </c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99" t="s">
        <v>224</v>
      </c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201">
        <f>33939.5/1.18</f>
        <v>28762.288135593222</v>
      </c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3"/>
      <c r="CH63" s="174">
        <v>0.4</v>
      </c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6"/>
      <c r="CT63" s="103">
        <v>197</v>
      </c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74" t="s">
        <v>225</v>
      </c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6"/>
      <c r="EG63" s="2"/>
      <c r="EH63" s="2"/>
      <c r="EI63" s="2"/>
      <c r="ES63" s="2"/>
      <c r="ET63" s="2"/>
      <c r="EU63" s="2"/>
      <c r="EV63" s="2"/>
      <c r="EW63" s="2"/>
      <c r="EX63" s="2"/>
    </row>
    <row r="64" spans="1:154" s="24" customFormat="1" ht="13.5" customHeight="1">
      <c r="A64" s="33">
        <v>41</v>
      </c>
      <c r="B64" s="199" t="s">
        <v>129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200"/>
      <c r="Y64" s="102" t="s">
        <v>426</v>
      </c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99" t="s">
        <v>226</v>
      </c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201">
        <v>466.1</v>
      </c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3"/>
      <c r="CH64" s="174">
        <v>0.4</v>
      </c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6"/>
      <c r="CT64" s="103">
        <v>15</v>
      </c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74" t="s">
        <v>227</v>
      </c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6"/>
      <c r="EG64" s="2"/>
      <c r="EH64" s="2"/>
      <c r="EI64" s="2"/>
      <c r="ES64" s="2"/>
      <c r="ET64" s="2"/>
      <c r="EU64" s="2"/>
      <c r="EV64" s="2"/>
      <c r="EW64" s="2"/>
      <c r="EX64" s="2"/>
    </row>
    <row r="65" spans="1:154" s="24" customFormat="1" ht="13.5" customHeight="1">
      <c r="A65" s="33">
        <v>42</v>
      </c>
      <c r="B65" s="199" t="s">
        <v>129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200"/>
      <c r="Y65" s="102" t="s">
        <v>404</v>
      </c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99" t="s">
        <v>228</v>
      </c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201">
        <f>56068.88/1.18</f>
        <v>47516</v>
      </c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3"/>
      <c r="CH65" s="174">
        <v>10</v>
      </c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6"/>
      <c r="CT65" s="103">
        <v>1530</v>
      </c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74" t="s">
        <v>229</v>
      </c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6"/>
      <c r="EG65" s="2"/>
      <c r="EH65" s="2"/>
      <c r="EI65" s="2"/>
      <c r="ES65" s="2"/>
      <c r="ET65" s="2"/>
      <c r="EU65" s="2"/>
      <c r="EV65" s="2"/>
      <c r="EW65" s="2"/>
      <c r="EX65" s="2"/>
    </row>
    <row r="66" spans="1:154" s="24" customFormat="1" ht="13.5" customHeight="1">
      <c r="A66" s="33">
        <v>43</v>
      </c>
      <c r="B66" s="100" t="s">
        <v>231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1"/>
      <c r="Y66" s="102" t="s">
        <v>428</v>
      </c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99" t="s">
        <v>230</v>
      </c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201">
        <f>55412.8/1.18</f>
        <v>46960.00000000001</v>
      </c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3"/>
      <c r="CH66" s="174">
        <v>10</v>
      </c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6"/>
      <c r="CT66" s="103">
        <v>1160</v>
      </c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74" t="s">
        <v>232</v>
      </c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6"/>
      <c r="EG66" s="2"/>
      <c r="EH66" s="2"/>
      <c r="EI66" s="2"/>
      <c r="ES66" s="2"/>
      <c r="ET66" s="2"/>
      <c r="EU66" s="2"/>
      <c r="EV66" s="2"/>
      <c r="EW66" s="2"/>
      <c r="EX66" s="2"/>
    </row>
    <row r="67" spans="1:154" s="24" customFormat="1" ht="13.5" customHeight="1">
      <c r="A67" s="33">
        <v>44</v>
      </c>
      <c r="B67" s="100" t="s">
        <v>233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1"/>
      <c r="Y67" s="102" t="s">
        <v>427</v>
      </c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99" t="s">
        <v>234</v>
      </c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201">
        <f>17228/1.18</f>
        <v>14600</v>
      </c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3"/>
      <c r="CH67" s="174">
        <v>6</v>
      </c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6"/>
      <c r="CT67" s="103">
        <v>100</v>
      </c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74" t="s">
        <v>235</v>
      </c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6"/>
      <c r="EG67" s="2"/>
      <c r="EH67" s="2"/>
      <c r="EI67" s="2"/>
      <c r="ES67" s="2"/>
      <c r="ET67" s="2"/>
      <c r="EU67" s="2"/>
      <c r="EV67" s="2"/>
      <c r="EW67" s="2"/>
      <c r="EX67" s="2"/>
    </row>
    <row r="68" spans="1:154" s="24" customFormat="1" ht="13.5" customHeight="1">
      <c r="A68" s="33">
        <v>45</v>
      </c>
      <c r="B68" s="100" t="s">
        <v>236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1"/>
      <c r="Y68" s="102" t="s">
        <v>429</v>
      </c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99" t="s">
        <v>237</v>
      </c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201">
        <f>9369.2/1.18</f>
        <v>7940.000000000001</v>
      </c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3"/>
      <c r="CH68" s="174">
        <v>0.4</v>
      </c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6"/>
      <c r="CT68" s="103">
        <v>20</v>
      </c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74" t="s">
        <v>238</v>
      </c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6"/>
      <c r="EG68" s="2"/>
      <c r="EH68" s="2"/>
      <c r="EI68" s="2"/>
      <c r="ES68" s="2"/>
      <c r="ET68" s="2"/>
      <c r="EU68" s="2"/>
      <c r="EV68" s="2"/>
      <c r="EW68" s="2"/>
      <c r="EX68" s="2"/>
    </row>
    <row r="69" spans="1:154" s="24" customFormat="1" ht="13.5" customHeight="1">
      <c r="A69" s="33">
        <v>46</v>
      </c>
      <c r="B69" s="100" t="s">
        <v>129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1"/>
      <c r="Y69" s="102" t="s">
        <v>418</v>
      </c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99" t="s">
        <v>239</v>
      </c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201">
        <v>466.1</v>
      </c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3"/>
      <c r="CH69" s="174">
        <v>0.4</v>
      </c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6"/>
      <c r="CT69" s="103">
        <v>2</v>
      </c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74" t="s">
        <v>240</v>
      </c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6"/>
      <c r="EG69" s="2"/>
      <c r="EH69" s="2"/>
      <c r="EI69" s="2"/>
      <c r="ES69" s="2"/>
      <c r="ET69" s="2"/>
      <c r="EU69" s="2"/>
      <c r="EV69" s="2"/>
      <c r="EW69" s="2"/>
      <c r="EX69" s="2"/>
    </row>
    <row r="70" spans="1:154" s="24" customFormat="1" ht="13.5" customHeight="1">
      <c r="A70" s="33">
        <v>47</v>
      </c>
      <c r="B70" s="199" t="s">
        <v>202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200"/>
      <c r="Y70" s="102" t="s">
        <v>432</v>
      </c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99" t="s">
        <v>241</v>
      </c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201">
        <f>11292.6/1.18</f>
        <v>9570</v>
      </c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3"/>
      <c r="CH70" s="174">
        <v>0.4</v>
      </c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6"/>
      <c r="CT70" s="103">
        <v>66</v>
      </c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74" t="s">
        <v>242</v>
      </c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6"/>
      <c r="EG70" s="2"/>
      <c r="EH70" s="2"/>
      <c r="EI70" s="2"/>
      <c r="ES70" s="2"/>
      <c r="ET70" s="2"/>
      <c r="EU70" s="2"/>
      <c r="EV70" s="2"/>
      <c r="EW70" s="2"/>
      <c r="EX70" s="2"/>
    </row>
    <row r="71" spans="1:154" s="24" customFormat="1" ht="13.5" customHeight="1">
      <c r="A71" s="33">
        <v>48</v>
      </c>
      <c r="B71" s="100" t="s">
        <v>233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1"/>
      <c r="Y71" s="102" t="s">
        <v>430</v>
      </c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99" t="s">
        <v>243</v>
      </c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201">
        <f>17228/1.18</f>
        <v>14600</v>
      </c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3"/>
      <c r="CH71" s="174">
        <v>6</v>
      </c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6"/>
      <c r="CT71" s="103">
        <v>100</v>
      </c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74" t="s">
        <v>235</v>
      </c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6"/>
      <c r="EG71" s="2"/>
      <c r="EH71" s="2"/>
      <c r="EI71" s="2"/>
      <c r="ES71" s="2"/>
      <c r="ET71" s="2"/>
      <c r="EU71" s="2"/>
      <c r="EV71" s="2"/>
      <c r="EW71" s="2"/>
      <c r="EX71" s="2"/>
    </row>
    <row r="72" spans="1:154" ht="13.5" customHeight="1">
      <c r="A72" s="33">
        <v>49</v>
      </c>
      <c r="B72" s="199" t="s">
        <v>244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200"/>
      <c r="Y72" s="102" t="s">
        <v>431</v>
      </c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99" t="s">
        <v>245</v>
      </c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201">
        <v>466.1</v>
      </c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3"/>
      <c r="CH72" s="174">
        <v>0.4</v>
      </c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6"/>
      <c r="CT72" s="103">
        <v>4</v>
      </c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74" t="s">
        <v>246</v>
      </c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6"/>
      <c r="EG72" s="16"/>
      <c r="EH72" s="16"/>
      <c r="EI72" s="16"/>
      <c r="ES72" s="16"/>
      <c r="ET72" s="16"/>
      <c r="EU72" s="16"/>
      <c r="EV72" s="16"/>
      <c r="EW72" s="16"/>
      <c r="EX72" s="16"/>
    </row>
    <row r="73" spans="1:154" ht="13.5" customHeight="1">
      <c r="A73" s="33">
        <v>50</v>
      </c>
      <c r="B73" s="100" t="s">
        <v>247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  <c r="Y73" s="102" t="s">
        <v>430</v>
      </c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99" t="s">
        <v>248</v>
      </c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201">
        <f>9369.2/1.18</f>
        <v>7940.000000000001</v>
      </c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3"/>
      <c r="CH73" s="174">
        <v>0.4</v>
      </c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6"/>
      <c r="CT73" s="103">
        <v>20</v>
      </c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74" t="s">
        <v>249</v>
      </c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6"/>
      <c r="EG73" s="16"/>
      <c r="EH73" s="16"/>
      <c r="EI73" s="16"/>
      <c r="ES73" s="16"/>
      <c r="ET73" s="16"/>
      <c r="EU73" s="16"/>
      <c r="EV73" s="16"/>
      <c r="EW73" s="16"/>
      <c r="EX73" s="16"/>
    </row>
    <row r="74" spans="1:154" ht="13.5" customHeight="1">
      <c r="A74" s="33">
        <v>51</v>
      </c>
      <c r="B74" s="199" t="s">
        <v>250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200"/>
      <c r="Y74" s="102" t="s">
        <v>435</v>
      </c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213" t="s">
        <v>251</v>
      </c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201">
        <f>47444.26/1.18</f>
        <v>40207.00000000001</v>
      </c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3"/>
      <c r="CH74" s="174">
        <v>0.4</v>
      </c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6"/>
      <c r="CT74" s="103">
        <v>517.5</v>
      </c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74" t="s">
        <v>252</v>
      </c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6"/>
      <c r="EG74" s="16"/>
      <c r="EH74" s="16"/>
      <c r="EI74" s="16"/>
      <c r="ES74" s="16"/>
      <c r="ET74" s="16"/>
      <c r="EU74" s="16"/>
      <c r="EV74" s="16"/>
      <c r="EW74" s="16"/>
      <c r="EX74" s="16"/>
    </row>
    <row r="75" spans="1:154" ht="13.5" customHeight="1">
      <c r="A75" s="33">
        <v>52</v>
      </c>
      <c r="B75" s="100" t="s">
        <v>253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1"/>
      <c r="Y75" s="102" t="s">
        <v>433</v>
      </c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99" t="s">
        <v>254</v>
      </c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201">
        <f>11243.04/1.18</f>
        <v>9528.000000000002</v>
      </c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3"/>
      <c r="CH75" s="174">
        <v>0.4</v>
      </c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6"/>
      <c r="CT75" s="103">
        <v>24</v>
      </c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74" t="s">
        <v>255</v>
      </c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6"/>
      <c r="EG75" s="16"/>
      <c r="EH75" s="16"/>
      <c r="EI75" s="16"/>
      <c r="ES75" s="16"/>
      <c r="ET75" s="16"/>
      <c r="EU75" s="16"/>
      <c r="EV75" s="16"/>
      <c r="EW75" s="16"/>
      <c r="EX75" s="16"/>
    </row>
    <row r="76" spans="1:154" ht="13.5" customHeight="1">
      <c r="A76" s="33">
        <v>53</v>
      </c>
      <c r="B76" s="100" t="s">
        <v>253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1"/>
      <c r="Y76" s="102" t="s">
        <v>433</v>
      </c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99" t="s">
        <v>256</v>
      </c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201">
        <f>12179.96/1.18</f>
        <v>10322</v>
      </c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3"/>
      <c r="CH76" s="174">
        <v>0.4</v>
      </c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6"/>
      <c r="CT76" s="103">
        <v>26</v>
      </c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74" t="s">
        <v>257</v>
      </c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6"/>
      <c r="EG76" s="16"/>
      <c r="EH76" s="16"/>
      <c r="EI76" s="16"/>
      <c r="ES76" s="16"/>
      <c r="ET76" s="16"/>
      <c r="EU76" s="16"/>
      <c r="EV76" s="16"/>
      <c r="EW76" s="16"/>
      <c r="EX76" s="16"/>
    </row>
    <row r="77" spans="1:154" ht="13.5" customHeight="1">
      <c r="A77" s="33">
        <v>54</v>
      </c>
      <c r="B77" s="100" t="s">
        <v>258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1"/>
      <c r="Y77" s="102" t="s">
        <v>434</v>
      </c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99" t="s">
        <v>259</v>
      </c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201">
        <v>466.1</v>
      </c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3"/>
      <c r="CH77" s="174">
        <v>0.4</v>
      </c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6"/>
      <c r="CT77" s="103">
        <v>12</v>
      </c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74" t="s">
        <v>260</v>
      </c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6"/>
      <c r="EG77" s="16"/>
      <c r="EH77" s="16"/>
      <c r="EI77" s="16"/>
      <c r="ES77" s="16"/>
      <c r="ET77" s="16"/>
      <c r="EU77" s="16"/>
      <c r="EV77" s="16"/>
      <c r="EW77" s="16"/>
      <c r="EX77" s="16"/>
    </row>
    <row r="78" spans="1:154" ht="13.5" customHeight="1">
      <c r="A78" s="33">
        <v>55</v>
      </c>
      <c r="B78" s="100" t="s">
        <v>261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1"/>
      <c r="Y78" s="102" t="s">
        <v>436</v>
      </c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99" t="s">
        <v>262</v>
      </c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201">
        <v>466.1</v>
      </c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3"/>
      <c r="CH78" s="174">
        <v>0.4</v>
      </c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6"/>
      <c r="CT78" s="103">
        <v>5</v>
      </c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74" t="s">
        <v>263</v>
      </c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6"/>
      <c r="EG78" s="16"/>
      <c r="EH78" s="16"/>
      <c r="EI78" s="16"/>
      <c r="ES78" s="16"/>
      <c r="ET78" s="16"/>
      <c r="EU78" s="16"/>
      <c r="EV78" s="16"/>
      <c r="EW78" s="16"/>
      <c r="EX78" s="16"/>
    </row>
    <row r="79" spans="1:154" ht="13.5" customHeight="1">
      <c r="A79" s="33">
        <v>56</v>
      </c>
      <c r="B79" s="100" t="s">
        <v>129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1"/>
      <c r="Y79" s="102" t="s">
        <v>438</v>
      </c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99" t="s">
        <v>264</v>
      </c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201">
        <v>466.1</v>
      </c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3"/>
      <c r="CH79" s="174">
        <v>0.4</v>
      </c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6"/>
      <c r="CT79" s="103">
        <v>7.5</v>
      </c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74" t="s">
        <v>265</v>
      </c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6"/>
      <c r="EG79" s="16"/>
      <c r="EH79" s="16"/>
      <c r="EI79" s="16"/>
      <c r="ES79" s="16"/>
      <c r="ET79" s="16"/>
      <c r="EU79" s="16"/>
      <c r="EV79" s="16"/>
      <c r="EW79" s="16"/>
      <c r="EX79" s="16"/>
    </row>
    <row r="80" spans="1:154" ht="13.5" customHeight="1">
      <c r="A80" s="33">
        <v>57</v>
      </c>
      <c r="B80" s="100" t="s">
        <v>266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1"/>
      <c r="Y80" s="102" t="s">
        <v>439</v>
      </c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99" t="s">
        <v>267</v>
      </c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201">
        <f>8555/1.18</f>
        <v>7250</v>
      </c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3"/>
      <c r="CH80" s="174">
        <v>0.4</v>
      </c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6"/>
      <c r="CT80" s="103">
        <v>50</v>
      </c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74" t="s">
        <v>268</v>
      </c>
      <c r="DJ80" s="175"/>
      <c r="DK80" s="175"/>
      <c r="DL80" s="175"/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5"/>
      <c r="EF80" s="176"/>
      <c r="EG80" s="16"/>
      <c r="EH80" s="16"/>
      <c r="EI80" s="16"/>
      <c r="ES80" s="16"/>
      <c r="ET80" s="16"/>
      <c r="EU80" s="16"/>
      <c r="EV80" s="16"/>
      <c r="EW80" s="16"/>
      <c r="EX80" s="16"/>
    </row>
    <row r="81" spans="1:154" ht="13.5" customHeight="1">
      <c r="A81" s="33">
        <v>58</v>
      </c>
      <c r="B81" s="100" t="s">
        <v>269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1"/>
      <c r="Y81" s="102" t="s">
        <v>439</v>
      </c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99" t="s">
        <v>270</v>
      </c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201">
        <v>466.1</v>
      </c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3"/>
      <c r="CH81" s="174">
        <v>0.4</v>
      </c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6"/>
      <c r="CT81" s="103">
        <v>10</v>
      </c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74" t="s">
        <v>271</v>
      </c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6"/>
      <c r="EG81" s="16"/>
      <c r="EH81" s="16"/>
      <c r="EI81" s="16"/>
      <c r="ES81" s="16"/>
      <c r="ET81" s="16"/>
      <c r="EU81" s="16"/>
      <c r="EV81" s="16"/>
      <c r="EW81" s="16"/>
      <c r="EX81" s="16"/>
    </row>
    <row r="82" spans="1:154" ht="13.5" customHeight="1">
      <c r="A82" s="33">
        <v>59</v>
      </c>
      <c r="B82" s="199" t="s">
        <v>129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200"/>
      <c r="Y82" s="102" t="s">
        <v>437</v>
      </c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99" t="s">
        <v>272</v>
      </c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201">
        <f>11711.5/1.18</f>
        <v>9925</v>
      </c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3"/>
      <c r="CH82" s="174">
        <v>0.4</v>
      </c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6"/>
      <c r="CT82" s="103">
        <v>25</v>
      </c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74" t="s">
        <v>273</v>
      </c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6"/>
      <c r="EG82" s="16"/>
      <c r="EH82" s="16"/>
      <c r="EI82" s="16"/>
      <c r="ES82" s="16"/>
      <c r="ET82" s="16"/>
      <c r="EU82" s="16"/>
      <c r="EV82" s="16"/>
      <c r="EW82" s="16"/>
      <c r="EX82" s="16"/>
    </row>
    <row r="83" spans="1:154" ht="13.5" customHeight="1">
      <c r="A83" s="33">
        <v>60</v>
      </c>
      <c r="B83" s="199" t="s">
        <v>274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200"/>
      <c r="Y83" s="102" t="s">
        <v>440</v>
      </c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99" t="s">
        <v>275</v>
      </c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201">
        <f>10608.2/1.18</f>
        <v>8990.000000000002</v>
      </c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3"/>
      <c r="CH83" s="174">
        <v>0.4</v>
      </c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6"/>
      <c r="CT83" s="103">
        <v>62</v>
      </c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74" t="s">
        <v>276</v>
      </c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6"/>
      <c r="EG83" s="16"/>
      <c r="EH83" s="16"/>
      <c r="EI83" s="16"/>
      <c r="ES83" s="16"/>
      <c r="ET83" s="16"/>
      <c r="EU83" s="16"/>
      <c r="EV83" s="16"/>
      <c r="EW83" s="16"/>
      <c r="EX83" s="16"/>
    </row>
    <row r="84" spans="1:154" ht="13.5" customHeight="1">
      <c r="A84" s="33">
        <v>61</v>
      </c>
      <c r="B84" s="100" t="s">
        <v>278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1"/>
      <c r="Y84" s="102" t="s">
        <v>441</v>
      </c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99" t="s">
        <v>279</v>
      </c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201">
        <v>466.1</v>
      </c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3"/>
      <c r="CH84" s="174">
        <v>0.22</v>
      </c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6"/>
      <c r="CT84" s="103">
        <v>10</v>
      </c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74" t="s">
        <v>277</v>
      </c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6"/>
      <c r="EG84" s="16"/>
      <c r="EH84" s="16"/>
      <c r="EI84" s="16"/>
      <c r="ES84" s="16"/>
      <c r="ET84" s="16"/>
      <c r="EU84" s="16"/>
      <c r="EV84" s="16"/>
      <c r="EW84" s="16"/>
      <c r="EX84" s="16"/>
    </row>
    <row r="85" spans="1:154" ht="13.5" customHeight="1">
      <c r="A85" s="33">
        <v>62</v>
      </c>
      <c r="B85" s="100" t="s">
        <v>129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1"/>
      <c r="Y85" s="102" t="s">
        <v>443</v>
      </c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99" t="s">
        <v>280</v>
      </c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201">
        <v>466.1</v>
      </c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3"/>
      <c r="CH85" s="174">
        <v>0.4</v>
      </c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6"/>
      <c r="CT85" s="103">
        <v>5</v>
      </c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74" t="s">
        <v>281</v>
      </c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6"/>
      <c r="EG85" s="16"/>
      <c r="EH85" s="16"/>
      <c r="EI85" s="16"/>
      <c r="ES85" s="16"/>
      <c r="ET85" s="16"/>
      <c r="EU85" s="16"/>
      <c r="EV85" s="16"/>
      <c r="EW85" s="16"/>
      <c r="EX85" s="16"/>
    </row>
    <row r="86" spans="1:154" ht="13.5" customHeight="1">
      <c r="A86" s="33">
        <v>63</v>
      </c>
      <c r="B86" s="199" t="s">
        <v>282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200"/>
      <c r="Y86" s="102" t="s">
        <v>442</v>
      </c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99" t="s">
        <v>283</v>
      </c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201">
        <f>5133/1.18</f>
        <v>4350</v>
      </c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3"/>
      <c r="CH86" s="174">
        <v>0.4</v>
      </c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6"/>
      <c r="CT86" s="103">
        <v>30</v>
      </c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74" t="s">
        <v>284</v>
      </c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6"/>
      <c r="EG86" s="16"/>
      <c r="EH86" s="16"/>
      <c r="EI86" s="16"/>
      <c r="ES86" s="16"/>
      <c r="ET86" s="16"/>
      <c r="EU86" s="16"/>
      <c r="EV86" s="16"/>
      <c r="EW86" s="16"/>
      <c r="EX86" s="16"/>
    </row>
    <row r="87" spans="1:154" ht="13.5" customHeight="1">
      <c r="A87" s="33">
        <v>64</v>
      </c>
      <c r="B87" s="199" t="s">
        <v>285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200"/>
      <c r="Y87" s="102" t="s">
        <v>436</v>
      </c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99" t="s">
        <v>286</v>
      </c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201">
        <v>466.1</v>
      </c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3"/>
      <c r="CH87" s="174">
        <v>0.4</v>
      </c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6"/>
      <c r="CT87" s="103">
        <v>10</v>
      </c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74" t="s">
        <v>287</v>
      </c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6"/>
      <c r="EG87" s="16"/>
      <c r="EH87" s="16"/>
      <c r="EI87" s="16"/>
      <c r="ES87" s="16"/>
      <c r="ET87" s="16"/>
      <c r="EU87" s="16"/>
      <c r="EV87" s="16"/>
      <c r="EW87" s="16"/>
      <c r="EX87" s="16"/>
    </row>
    <row r="88" spans="1:154" ht="13.5" customHeight="1">
      <c r="A88" s="33">
        <v>65</v>
      </c>
      <c r="B88" s="199" t="s">
        <v>288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200"/>
      <c r="Y88" s="102" t="s">
        <v>444</v>
      </c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99" t="s">
        <v>289</v>
      </c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201">
        <f>7870.6/1.18</f>
        <v>6670.000000000001</v>
      </c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3"/>
      <c r="CH88" s="174">
        <v>0.4</v>
      </c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6"/>
      <c r="CT88" s="103">
        <v>46</v>
      </c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74" t="s">
        <v>290</v>
      </c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6"/>
      <c r="EG88" s="16"/>
      <c r="EH88" s="16"/>
      <c r="EI88" s="16"/>
      <c r="ES88" s="16"/>
      <c r="ET88" s="16"/>
      <c r="EU88" s="16"/>
      <c r="EV88" s="16"/>
      <c r="EW88" s="16"/>
      <c r="EX88" s="16"/>
    </row>
    <row r="89" spans="1:154" ht="13.5" customHeight="1">
      <c r="A89" s="33">
        <v>66</v>
      </c>
      <c r="B89" s="199" t="s">
        <v>288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200"/>
      <c r="Y89" s="102" t="s">
        <v>444</v>
      </c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99" t="s">
        <v>291</v>
      </c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201">
        <f>2566.5/1.18</f>
        <v>2175</v>
      </c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3"/>
      <c r="CH89" s="174">
        <v>0.4</v>
      </c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6"/>
      <c r="CT89" s="103">
        <v>15</v>
      </c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74" t="s">
        <v>292</v>
      </c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6"/>
      <c r="EG89" s="16"/>
      <c r="EH89" s="16"/>
      <c r="EI89" s="16"/>
      <c r="ES89" s="16"/>
      <c r="ET89" s="16"/>
      <c r="EU89" s="16"/>
      <c r="EV89" s="16"/>
      <c r="EW89" s="16"/>
      <c r="EX89" s="16"/>
    </row>
    <row r="90" spans="1:154" ht="13.5" customHeight="1">
      <c r="A90" s="33">
        <v>67</v>
      </c>
      <c r="B90" s="199" t="s">
        <v>288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200"/>
      <c r="Y90" s="102" t="s">
        <v>444</v>
      </c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99" t="s">
        <v>293</v>
      </c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201">
        <f>3935.3/1.18</f>
        <v>3335.0000000000005</v>
      </c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3"/>
      <c r="CH90" s="174">
        <v>0.4</v>
      </c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6"/>
      <c r="CT90" s="103">
        <v>23</v>
      </c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74" t="s">
        <v>294</v>
      </c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6"/>
      <c r="EG90" s="16"/>
      <c r="EH90" s="16"/>
      <c r="EI90" s="16"/>
      <c r="ES90" s="16"/>
      <c r="ET90" s="16"/>
      <c r="EU90" s="16"/>
      <c r="EV90" s="16"/>
      <c r="EW90" s="16"/>
      <c r="EX90" s="16"/>
    </row>
    <row r="91" spans="1:154" ht="13.5" customHeight="1">
      <c r="A91" s="33">
        <v>68</v>
      </c>
      <c r="B91" s="199" t="s">
        <v>288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200"/>
      <c r="Y91" s="102" t="s">
        <v>444</v>
      </c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99" t="s">
        <v>295</v>
      </c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201">
        <f>7870.6/1.18</f>
        <v>6670.000000000001</v>
      </c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3"/>
      <c r="CH91" s="174">
        <v>0.4</v>
      </c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6"/>
      <c r="CT91" s="103">
        <v>46</v>
      </c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74" t="s">
        <v>296</v>
      </c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6"/>
      <c r="EG91" s="16"/>
      <c r="EH91" s="16"/>
      <c r="EI91" s="16"/>
      <c r="ES91" s="16"/>
      <c r="ET91" s="16"/>
      <c r="EU91" s="16"/>
      <c r="EV91" s="16"/>
      <c r="EW91" s="16"/>
      <c r="EX91" s="16"/>
    </row>
    <row r="92" spans="1:154" ht="13.5" customHeight="1">
      <c r="A92" s="33">
        <v>69</v>
      </c>
      <c r="B92" s="199" t="s">
        <v>288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200"/>
      <c r="Y92" s="102" t="s">
        <v>444</v>
      </c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99" t="s">
        <v>297</v>
      </c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201">
        <f>12404.16/1.18</f>
        <v>10512</v>
      </c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3"/>
      <c r="CH92" s="174">
        <v>0.4</v>
      </c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6"/>
      <c r="CT92" s="103">
        <v>72</v>
      </c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74" t="s">
        <v>298</v>
      </c>
      <c r="DJ92" s="175"/>
      <c r="DK92" s="175"/>
      <c r="DL92" s="175"/>
      <c r="DM92" s="175"/>
      <c r="DN92" s="175"/>
      <c r="DO92" s="175"/>
      <c r="DP92" s="175"/>
      <c r="DQ92" s="175"/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5"/>
      <c r="EF92" s="176"/>
      <c r="EG92" s="16"/>
      <c r="EH92" s="16"/>
      <c r="EI92" s="16"/>
      <c r="ES92" s="16"/>
      <c r="ET92" s="16"/>
      <c r="EU92" s="16"/>
      <c r="EV92" s="16"/>
      <c r="EW92" s="16"/>
      <c r="EX92" s="16"/>
    </row>
    <row r="93" spans="1:154" ht="13.5" customHeight="1">
      <c r="A93" s="33">
        <v>70</v>
      </c>
      <c r="B93" s="199" t="s">
        <v>288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200"/>
      <c r="Y93" s="102" t="s">
        <v>444</v>
      </c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99" t="s">
        <v>299</v>
      </c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201">
        <f>684.4/1.18</f>
        <v>580</v>
      </c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3"/>
      <c r="CH93" s="174">
        <v>0.4</v>
      </c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6"/>
      <c r="CT93" s="103">
        <v>4</v>
      </c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74" t="s">
        <v>300</v>
      </c>
      <c r="DJ93" s="175"/>
      <c r="DK93" s="175"/>
      <c r="DL93" s="175"/>
      <c r="DM93" s="175"/>
      <c r="DN93" s="175"/>
      <c r="DO93" s="175"/>
      <c r="DP93" s="175"/>
      <c r="DQ93" s="175"/>
      <c r="DR93" s="175"/>
      <c r="DS93" s="175"/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6"/>
      <c r="EG93" s="16"/>
      <c r="EH93" s="16"/>
      <c r="EI93" s="16"/>
      <c r="ES93" s="16"/>
      <c r="ET93" s="16"/>
      <c r="EU93" s="16"/>
      <c r="EV93" s="16"/>
      <c r="EW93" s="16"/>
      <c r="EX93" s="16"/>
    </row>
    <row r="94" spans="1:154" ht="13.5" customHeight="1">
      <c r="A94" s="33">
        <v>71</v>
      </c>
      <c r="B94" s="199" t="s">
        <v>302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200"/>
      <c r="Y94" s="102" t="s">
        <v>446</v>
      </c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99" t="s">
        <v>301</v>
      </c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201">
        <f>3422/1.18</f>
        <v>2900</v>
      </c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3"/>
      <c r="CH94" s="174">
        <v>0.4</v>
      </c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6"/>
      <c r="CT94" s="103">
        <v>20</v>
      </c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74" t="s">
        <v>303</v>
      </c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6"/>
      <c r="EG94" s="16"/>
      <c r="EH94" s="16"/>
      <c r="EI94" s="16"/>
      <c r="ES94" s="16"/>
      <c r="ET94" s="16"/>
      <c r="EU94" s="16"/>
      <c r="EV94" s="16"/>
      <c r="EW94" s="16"/>
      <c r="EX94" s="16"/>
    </row>
    <row r="95" spans="1:154" ht="13.5" customHeight="1">
      <c r="A95" s="33">
        <v>72</v>
      </c>
      <c r="B95" s="199" t="s">
        <v>285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200"/>
      <c r="Y95" s="102" t="s">
        <v>445</v>
      </c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99" t="s">
        <v>304</v>
      </c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201">
        <v>466.1</v>
      </c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3"/>
      <c r="CH95" s="174">
        <v>0.4</v>
      </c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6"/>
      <c r="CT95" s="103">
        <v>10</v>
      </c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74" t="s">
        <v>287</v>
      </c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6"/>
      <c r="EG95" s="16"/>
      <c r="EH95" s="16"/>
      <c r="EI95" s="16"/>
      <c r="ES95" s="16"/>
      <c r="ET95" s="16"/>
      <c r="EU95" s="16"/>
      <c r="EV95" s="16"/>
      <c r="EW95" s="16"/>
      <c r="EX95" s="16"/>
    </row>
    <row r="96" spans="1:154" ht="13.5" customHeight="1">
      <c r="A96" s="33">
        <v>73</v>
      </c>
      <c r="B96" s="199" t="s">
        <v>288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200"/>
      <c r="Y96" s="102" t="s">
        <v>444</v>
      </c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99" t="s">
        <v>305</v>
      </c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201">
        <f>5817.4/1.18</f>
        <v>4930</v>
      </c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3"/>
      <c r="CH96" s="174">
        <v>0.4</v>
      </c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6"/>
      <c r="CT96" s="103">
        <v>34</v>
      </c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74" t="s">
        <v>306</v>
      </c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6"/>
      <c r="EG96" s="16"/>
      <c r="EH96" s="16"/>
      <c r="EI96" s="16"/>
      <c r="ES96" s="16"/>
      <c r="ET96" s="16"/>
      <c r="EU96" s="16"/>
      <c r="EV96" s="16"/>
      <c r="EW96" s="16"/>
      <c r="EX96" s="16"/>
    </row>
    <row r="97" spans="1:154" ht="13.5" customHeight="1">
      <c r="A97" s="33">
        <v>74</v>
      </c>
      <c r="B97" s="199" t="s">
        <v>288</v>
      </c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200"/>
      <c r="Y97" s="102" t="s">
        <v>444</v>
      </c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99" t="s">
        <v>307</v>
      </c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201">
        <f>3422/1.18</f>
        <v>2900</v>
      </c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3"/>
      <c r="CH97" s="174">
        <v>0.4</v>
      </c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6"/>
      <c r="CT97" s="103">
        <v>20</v>
      </c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74" t="s">
        <v>308</v>
      </c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6"/>
      <c r="EG97" s="16"/>
      <c r="EH97" s="16"/>
      <c r="EI97" s="16"/>
      <c r="ES97" s="16"/>
      <c r="ET97" s="16"/>
      <c r="EU97" s="16"/>
      <c r="EV97" s="16"/>
      <c r="EW97" s="16"/>
      <c r="EX97" s="16"/>
    </row>
    <row r="98" spans="1:154" ht="13.5" customHeight="1">
      <c r="A98" s="33">
        <v>75</v>
      </c>
      <c r="B98" s="199" t="s">
        <v>288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200"/>
      <c r="Y98" s="102" t="s">
        <v>444</v>
      </c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99" t="s">
        <v>309</v>
      </c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201">
        <f>2566.5/1.18</f>
        <v>2175</v>
      </c>
      <c r="BT98" s="202"/>
      <c r="BU98" s="202"/>
      <c r="BV98" s="202"/>
      <c r="BW98" s="202"/>
      <c r="BX98" s="202"/>
      <c r="BY98" s="202"/>
      <c r="BZ98" s="202"/>
      <c r="CA98" s="202"/>
      <c r="CB98" s="202"/>
      <c r="CC98" s="202"/>
      <c r="CD98" s="202"/>
      <c r="CE98" s="202"/>
      <c r="CF98" s="202"/>
      <c r="CG98" s="203"/>
      <c r="CH98" s="174">
        <v>0.4</v>
      </c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6"/>
      <c r="CT98" s="103">
        <v>15</v>
      </c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74" t="s">
        <v>310</v>
      </c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6"/>
      <c r="EG98" s="16"/>
      <c r="EH98" s="16"/>
      <c r="EI98" s="16"/>
      <c r="ES98" s="16"/>
      <c r="ET98" s="16"/>
      <c r="EU98" s="16"/>
      <c r="EV98" s="16"/>
      <c r="EW98" s="16"/>
      <c r="EX98" s="16"/>
    </row>
    <row r="99" spans="1:154" ht="13.5" customHeight="1">
      <c r="A99" s="33">
        <v>76</v>
      </c>
      <c r="B99" s="199" t="s">
        <v>288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200"/>
      <c r="Y99" s="102" t="s">
        <v>444</v>
      </c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99" t="s">
        <v>311</v>
      </c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201">
        <f>11634.8/1.18</f>
        <v>9860</v>
      </c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3"/>
      <c r="CH99" s="174">
        <v>0.4</v>
      </c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6"/>
      <c r="CT99" s="103">
        <v>68</v>
      </c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74" t="s">
        <v>312</v>
      </c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6"/>
      <c r="EG99" s="16"/>
      <c r="EH99" s="16"/>
      <c r="EI99" s="16"/>
      <c r="ES99" s="16"/>
      <c r="ET99" s="16"/>
      <c r="EU99" s="16"/>
      <c r="EV99" s="16"/>
      <c r="EW99" s="16"/>
      <c r="EX99" s="16"/>
    </row>
    <row r="100" spans="1:154" ht="13.5" customHeight="1">
      <c r="A100" s="33">
        <v>77</v>
      </c>
      <c r="B100" s="199" t="s">
        <v>288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200"/>
      <c r="Y100" s="102" t="s">
        <v>444</v>
      </c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99" t="s">
        <v>313</v>
      </c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201">
        <f>7699.5/1.18</f>
        <v>6525</v>
      </c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3"/>
      <c r="CH100" s="174">
        <v>0.4</v>
      </c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6"/>
      <c r="CT100" s="103">
        <v>45</v>
      </c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74" t="s">
        <v>314</v>
      </c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6"/>
      <c r="EG100" s="16"/>
      <c r="EH100" s="16"/>
      <c r="EI100" s="16"/>
      <c r="ES100" s="16"/>
      <c r="ET100" s="16"/>
      <c r="EU100" s="16"/>
      <c r="EV100" s="16"/>
      <c r="EW100" s="16"/>
      <c r="EX100" s="16"/>
    </row>
    <row r="101" spans="1:154" ht="13.5" customHeight="1">
      <c r="A101" s="33">
        <v>78</v>
      </c>
      <c r="B101" s="199" t="s">
        <v>316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200"/>
      <c r="Y101" s="102" t="s">
        <v>441</v>
      </c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99" t="s">
        <v>315</v>
      </c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201">
        <v>466.1</v>
      </c>
      <c r="BT101" s="202"/>
      <c r="BU101" s="202"/>
      <c r="BV101" s="202"/>
      <c r="BW101" s="202"/>
      <c r="BX101" s="202"/>
      <c r="BY101" s="202"/>
      <c r="BZ101" s="202"/>
      <c r="CA101" s="202"/>
      <c r="CB101" s="202"/>
      <c r="CC101" s="202"/>
      <c r="CD101" s="202"/>
      <c r="CE101" s="202"/>
      <c r="CF101" s="202"/>
      <c r="CG101" s="203"/>
      <c r="CH101" s="174">
        <v>0.4</v>
      </c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6"/>
      <c r="CT101" s="103">
        <v>15</v>
      </c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214" t="s">
        <v>317</v>
      </c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6"/>
      <c r="EG101" s="16"/>
      <c r="EH101" s="16"/>
      <c r="EI101" s="16"/>
      <c r="ES101" s="16"/>
      <c r="ET101" s="16"/>
      <c r="EU101" s="16"/>
      <c r="EV101" s="16"/>
      <c r="EW101" s="16"/>
      <c r="EX101" s="16"/>
    </row>
    <row r="102" spans="1:154" ht="13.5" customHeight="1">
      <c r="A102" s="33">
        <v>79</v>
      </c>
      <c r="B102" s="199" t="s">
        <v>318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200"/>
      <c r="Y102" s="102" t="s">
        <v>441</v>
      </c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99" t="s">
        <v>319</v>
      </c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201">
        <f>9369.2/1.18</f>
        <v>7940.000000000001</v>
      </c>
      <c r="BT102" s="202"/>
      <c r="BU102" s="202"/>
      <c r="BV102" s="202"/>
      <c r="BW102" s="202"/>
      <c r="BX102" s="202"/>
      <c r="BY102" s="202"/>
      <c r="BZ102" s="202"/>
      <c r="CA102" s="202"/>
      <c r="CB102" s="202"/>
      <c r="CC102" s="202"/>
      <c r="CD102" s="202"/>
      <c r="CE102" s="202"/>
      <c r="CF102" s="202"/>
      <c r="CG102" s="203"/>
      <c r="CH102" s="174">
        <v>0.4</v>
      </c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6"/>
      <c r="CT102" s="103">
        <v>20</v>
      </c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214" t="s">
        <v>317</v>
      </c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6"/>
      <c r="EG102" s="16"/>
      <c r="EH102" s="16"/>
      <c r="EI102" s="16"/>
      <c r="ES102" s="16"/>
      <c r="ET102" s="16"/>
      <c r="EU102" s="16"/>
      <c r="EV102" s="16"/>
      <c r="EW102" s="16"/>
      <c r="EX102" s="16"/>
    </row>
    <row r="103" spans="1:154" ht="13.5" customHeight="1">
      <c r="A103" s="33">
        <v>80</v>
      </c>
      <c r="B103" s="199" t="s">
        <v>320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200"/>
      <c r="Y103" s="102" t="s">
        <v>441</v>
      </c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99" t="s">
        <v>321</v>
      </c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201">
        <f>9369.2/1.18</f>
        <v>7940.000000000001</v>
      </c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3"/>
      <c r="CH103" s="174">
        <v>0.4</v>
      </c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6"/>
      <c r="CT103" s="103">
        <v>20</v>
      </c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214" t="s">
        <v>317</v>
      </c>
      <c r="DJ103" s="215"/>
      <c r="DK103" s="215"/>
      <c r="DL103" s="215"/>
      <c r="DM103" s="215"/>
      <c r="DN103" s="215"/>
      <c r="DO103" s="215"/>
      <c r="DP103" s="215"/>
      <c r="DQ103" s="215"/>
      <c r="DR103" s="215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6"/>
      <c r="EG103" s="16"/>
      <c r="EH103" s="16"/>
      <c r="EI103" s="16"/>
      <c r="ES103" s="16"/>
      <c r="ET103" s="16"/>
      <c r="EU103" s="16"/>
      <c r="EV103" s="16"/>
      <c r="EW103" s="16"/>
      <c r="EX103" s="16"/>
    </row>
    <row r="104" spans="1:154" ht="13.5" customHeight="1">
      <c r="A104" s="33">
        <v>81</v>
      </c>
      <c r="B104" s="199" t="s">
        <v>322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200"/>
      <c r="Y104" s="102" t="s">
        <v>447</v>
      </c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99" t="s">
        <v>323</v>
      </c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201">
        <f>8614/1.18</f>
        <v>7300</v>
      </c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3"/>
      <c r="CH104" s="174">
        <v>0.4</v>
      </c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6"/>
      <c r="CT104" s="103">
        <v>50</v>
      </c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74" t="s">
        <v>324</v>
      </c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6"/>
      <c r="EG104" s="16"/>
      <c r="EH104" s="16"/>
      <c r="EI104" s="16"/>
      <c r="ES104" s="16"/>
      <c r="ET104" s="16"/>
      <c r="EU104" s="16"/>
      <c r="EV104" s="16"/>
      <c r="EW104" s="16"/>
      <c r="EX104" s="16"/>
    </row>
    <row r="105" spans="1:154" ht="13.5" customHeight="1">
      <c r="A105" s="33">
        <v>82</v>
      </c>
      <c r="B105" s="199" t="s">
        <v>325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200"/>
      <c r="Y105" s="102" t="s">
        <v>448</v>
      </c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99" t="s">
        <v>326</v>
      </c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201">
        <f>8555/1.18</f>
        <v>7250</v>
      </c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3"/>
      <c r="CH105" s="174">
        <v>0.4</v>
      </c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6"/>
      <c r="CT105" s="103">
        <v>50</v>
      </c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214" t="s">
        <v>317</v>
      </c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6"/>
      <c r="EG105" s="16"/>
      <c r="EH105" s="16"/>
      <c r="EI105" s="16"/>
      <c r="ES105" s="16"/>
      <c r="ET105" s="16"/>
      <c r="EU105" s="16"/>
      <c r="EV105" s="16"/>
      <c r="EW105" s="16"/>
      <c r="EX105" s="16"/>
    </row>
    <row r="106" spans="1:154" ht="13.5" customHeight="1">
      <c r="A106" s="33">
        <v>83</v>
      </c>
      <c r="B106" s="199" t="s">
        <v>327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200"/>
      <c r="Y106" s="102" t="s">
        <v>449</v>
      </c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99" t="s">
        <v>328</v>
      </c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201">
        <v>466.1</v>
      </c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3"/>
      <c r="CH106" s="174">
        <v>0.4</v>
      </c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6"/>
      <c r="CT106" s="103">
        <v>2</v>
      </c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74" t="s">
        <v>329</v>
      </c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6"/>
      <c r="EG106" s="16"/>
      <c r="EH106" s="16"/>
      <c r="EI106" s="16"/>
      <c r="ES106" s="16"/>
      <c r="ET106" s="16"/>
      <c r="EU106" s="16"/>
      <c r="EV106" s="16"/>
      <c r="EW106" s="16"/>
      <c r="EX106" s="16"/>
    </row>
    <row r="107" spans="1:154" ht="13.5" customHeight="1">
      <c r="A107" s="33">
        <v>84</v>
      </c>
      <c r="B107" s="199" t="s">
        <v>330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200"/>
      <c r="Y107" s="102" t="s">
        <v>447</v>
      </c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99" t="s">
        <v>331</v>
      </c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201">
        <v>466.1</v>
      </c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3"/>
      <c r="CH107" s="174">
        <v>0.4</v>
      </c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6"/>
      <c r="CT107" s="103">
        <v>2</v>
      </c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74" t="s">
        <v>332</v>
      </c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5"/>
      <c r="DT107" s="175"/>
      <c r="DU107" s="175"/>
      <c r="DV107" s="175"/>
      <c r="DW107" s="175"/>
      <c r="DX107" s="175"/>
      <c r="DY107" s="175"/>
      <c r="DZ107" s="175"/>
      <c r="EA107" s="175"/>
      <c r="EB107" s="175"/>
      <c r="EC107" s="175"/>
      <c r="ED107" s="175"/>
      <c r="EE107" s="175"/>
      <c r="EF107" s="176"/>
      <c r="EG107" s="16"/>
      <c r="EH107" s="16"/>
      <c r="EI107" s="16"/>
      <c r="ES107" s="16"/>
      <c r="ET107" s="16"/>
      <c r="EU107" s="16"/>
      <c r="EV107" s="16"/>
      <c r="EW107" s="16"/>
      <c r="EX107" s="16"/>
    </row>
    <row r="108" spans="1:154" ht="13.5" customHeight="1">
      <c r="A108" s="33">
        <v>85</v>
      </c>
      <c r="B108" s="199" t="s">
        <v>333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200"/>
      <c r="Y108" s="102" t="s">
        <v>450</v>
      </c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99" t="s">
        <v>334</v>
      </c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201">
        <v>466.1</v>
      </c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3"/>
      <c r="CH108" s="174">
        <v>0.4</v>
      </c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6"/>
      <c r="CT108" s="103">
        <v>2</v>
      </c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74" t="s">
        <v>332</v>
      </c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5"/>
      <c r="ED108" s="175"/>
      <c r="EE108" s="175"/>
      <c r="EF108" s="176"/>
      <c r="EG108" s="16"/>
      <c r="EH108" s="16"/>
      <c r="EI108" s="16"/>
      <c r="ES108" s="16"/>
      <c r="ET108" s="16"/>
      <c r="EU108" s="16"/>
      <c r="EV108" s="16"/>
      <c r="EW108" s="16"/>
      <c r="EX108" s="16"/>
    </row>
    <row r="109" spans="1:154" ht="13.5" customHeight="1">
      <c r="A109" s="33">
        <v>86</v>
      </c>
      <c r="B109" s="199" t="s">
        <v>155</v>
      </c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200"/>
      <c r="Y109" s="102" t="s">
        <v>451</v>
      </c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99" t="s">
        <v>335</v>
      </c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201">
        <v>466.1</v>
      </c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3"/>
      <c r="CH109" s="174">
        <v>0.4</v>
      </c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6"/>
      <c r="CT109" s="103">
        <v>5</v>
      </c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74" t="s">
        <v>336</v>
      </c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5"/>
      <c r="DT109" s="175"/>
      <c r="DU109" s="175"/>
      <c r="DV109" s="175"/>
      <c r="DW109" s="175"/>
      <c r="DX109" s="175"/>
      <c r="DY109" s="175"/>
      <c r="DZ109" s="175"/>
      <c r="EA109" s="175"/>
      <c r="EB109" s="175"/>
      <c r="EC109" s="175"/>
      <c r="ED109" s="175"/>
      <c r="EE109" s="175"/>
      <c r="EF109" s="176"/>
      <c r="EG109" s="16"/>
      <c r="EH109" s="16"/>
      <c r="EI109" s="16"/>
      <c r="ES109" s="16"/>
      <c r="ET109" s="16"/>
      <c r="EU109" s="16"/>
      <c r="EV109" s="16"/>
      <c r="EW109" s="16"/>
      <c r="EX109" s="16"/>
    </row>
    <row r="110" spans="1:154" ht="13.5" customHeight="1">
      <c r="A110" s="33">
        <v>87</v>
      </c>
      <c r="B110" s="199" t="s">
        <v>337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200"/>
      <c r="Y110" s="102" t="s">
        <v>100</v>
      </c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99" t="s">
        <v>338</v>
      </c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201">
        <v>466.1</v>
      </c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3"/>
      <c r="CH110" s="174">
        <v>0.4</v>
      </c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6"/>
      <c r="CT110" s="103">
        <v>6</v>
      </c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74" t="s">
        <v>339</v>
      </c>
      <c r="DJ110" s="175"/>
      <c r="DK110" s="175"/>
      <c r="DL110" s="175"/>
      <c r="DM110" s="175"/>
      <c r="DN110" s="175"/>
      <c r="DO110" s="175"/>
      <c r="DP110" s="175"/>
      <c r="DQ110" s="175"/>
      <c r="DR110" s="175"/>
      <c r="DS110" s="175"/>
      <c r="DT110" s="175"/>
      <c r="DU110" s="175"/>
      <c r="DV110" s="175"/>
      <c r="DW110" s="175"/>
      <c r="DX110" s="175"/>
      <c r="DY110" s="175"/>
      <c r="DZ110" s="175"/>
      <c r="EA110" s="175"/>
      <c r="EB110" s="175"/>
      <c r="EC110" s="175"/>
      <c r="ED110" s="175"/>
      <c r="EE110" s="175"/>
      <c r="EF110" s="176"/>
      <c r="EG110" s="16"/>
      <c r="EH110" s="16"/>
      <c r="EI110" s="16"/>
      <c r="ES110" s="16"/>
      <c r="ET110" s="16"/>
      <c r="EU110" s="16"/>
      <c r="EV110" s="16"/>
      <c r="EW110" s="16"/>
      <c r="EX110" s="16"/>
    </row>
    <row r="111" spans="1:154" ht="13.5" customHeight="1">
      <c r="A111" s="33">
        <v>88</v>
      </c>
      <c r="B111" s="199" t="s">
        <v>129</v>
      </c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200"/>
      <c r="Y111" s="102" t="s">
        <v>452</v>
      </c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99" t="s">
        <v>340</v>
      </c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201">
        <f>47049.67/1.18</f>
        <v>39872.601694915254</v>
      </c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3"/>
      <c r="CH111" s="174">
        <v>0.4</v>
      </c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6"/>
      <c r="CT111" s="103">
        <v>273.1</v>
      </c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74" t="s">
        <v>341</v>
      </c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5"/>
      <c r="DT111" s="175"/>
      <c r="DU111" s="175"/>
      <c r="DV111" s="175"/>
      <c r="DW111" s="175"/>
      <c r="DX111" s="175"/>
      <c r="DY111" s="175"/>
      <c r="DZ111" s="175"/>
      <c r="EA111" s="175"/>
      <c r="EB111" s="175"/>
      <c r="EC111" s="175"/>
      <c r="ED111" s="175"/>
      <c r="EE111" s="175"/>
      <c r="EF111" s="176"/>
      <c r="EG111" s="16"/>
      <c r="EH111" s="16"/>
      <c r="EI111" s="16"/>
      <c r="ES111" s="16"/>
      <c r="ET111" s="16"/>
      <c r="EU111" s="16"/>
      <c r="EV111" s="16"/>
      <c r="EW111" s="16"/>
      <c r="EX111" s="16"/>
    </row>
    <row r="112" spans="1:154" ht="13.5" customHeight="1">
      <c r="A112" s="33">
        <v>89</v>
      </c>
      <c r="B112" s="199" t="s">
        <v>342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200"/>
      <c r="Y112" s="102" t="s">
        <v>453</v>
      </c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99" t="s">
        <v>343</v>
      </c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201">
        <v>466.1</v>
      </c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3"/>
      <c r="CH112" s="174">
        <v>6</v>
      </c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6"/>
      <c r="CT112" s="103">
        <v>15</v>
      </c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74" t="s">
        <v>344</v>
      </c>
      <c r="DJ112" s="175"/>
      <c r="DK112" s="175"/>
      <c r="DL112" s="175"/>
      <c r="DM112" s="175"/>
      <c r="DN112" s="175"/>
      <c r="DO112" s="175"/>
      <c r="DP112" s="175"/>
      <c r="DQ112" s="175"/>
      <c r="DR112" s="175"/>
      <c r="DS112" s="175"/>
      <c r="DT112" s="175"/>
      <c r="DU112" s="175"/>
      <c r="DV112" s="175"/>
      <c r="DW112" s="175"/>
      <c r="DX112" s="175"/>
      <c r="DY112" s="175"/>
      <c r="DZ112" s="175"/>
      <c r="EA112" s="175"/>
      <c r="EB112" s="175"/>
      <c r="EC112" s="175"/>
      <c r="ED112" s="175"/>
      <c r="EE112" s="175"/>
      <c r="EF112" s="176"/>
      <c r="EG112" s="16"/>
      <c r="EH112" s="16"/>
      <c r="EI112" s="16"/>
      <c r="ES112" s="16"/>
      <c r="ET112" s="16"/>
      <c r="EU112" s="16"/>
      <c r="EV112" s="16"/>
      <c r="EW112" s="16"/>
      <c r="EX112" s="16"/>
    </row>
    <row r="113" spans="1:154" ht="13.5" customHeight="1">
      <c r="A113" s="33">
        <v>90</v>
      </c>
      <c r="B113" s="199" t="s">
        <v>345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200"/>
      <c r="Y113" s="102" t="s">
        <v>100</v>
      </c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99" t="s">
        <v>346</v>
      </c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201">
        <f>6844/1.18</f>
        <v>5800</v>
      </c>
      <c r="BT113" s="202"/>
      <c r="BU113" s="202"/>
      <c r="BV113" s="202"/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2"/>
      <c r="CG113" s="203"/>
      <c r="CH113" s="174">
        <v>0.4</v>
      </c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6"/>
      <c r="CT113" s="103">
        <v>40</v>
      </c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74" t="s">
        <v>347</v>
      </c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6"/>
      <c r="EG113" s="16"/>
      <c r="EH113" s="16"/>
      <c r="EI113" s="16"/>
      <c r="ES113" s="16"/>
      <c r="ET113" s="16"/>
      <c r="EU113" s="16"/>
      <c r="EV113" s="16"/>
      <c r="EW113" s="16"/>
      <c r="EX113" s="16"/>
    </row>
    <row r="114" spans="1:154" ht="13.5" customHeight="1">
      <c r="A114" s="33">
        <v>91</v>
      </c>
      <c r="B114" s="199" t="s">
        <v>349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200"/>
      <c r="Y114" s="102" t="s">
        <v>74</v>
      </c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99" t="s">
        <v>350</v>
      </c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201">
        <v>466.1</v>
      </c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3"/>
      <c r="CH114" s="174">
        <v>0.4</v>
      </c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6"/>
      <c r="CT114" s="103">
        <v>15</v>
      </c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74" t="s">
        <v>348</v>
      </c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6"/>
      <c r="EG114" s="16"/>
      <c r="EH114" s="16"/>
      <c r="EI114" s="16"/>
      <c r="ES114" s="16"/>
      <c r="ET114" s="16"/>
      <c r="EU114" s="16"/>
      <c r="EV114" s="16"/>
      <c r="EW114" s="16"/>
      <c r="EX114" s="16"/>
    </row>
    <row r="115" spans="1:154" ht="13.5" customHeight="1">
      <c r="A115" s="33">
        <v>92</v>
      </c>
      <c r="B115" s="199" t="s">
        <v>129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200"/>
      <c r="Y115" s="102" t="s">
        <v>76</v>
      </c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99" t="s">
        <v>351</v>
      </c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201">
        <v>466.1</v>
      </c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3"/>
      <c r="CH115" s="174">
        <v>0.22</v>
      </c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6"/>
      <c r="CT115" s="103">
        <v>0.06</v>
      </c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74" t="s">
        <v>352</v>
      </c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6"/>
      <c r="EG115" s="16"/>
      <c r="EH115" s="16"/>
      <c r="EI115" s="16"/>
      <c r="ES115" s="16"/>
      <c r="ET115" s="16"/>
      <c r="EU115" s="16"/>
      <c r="EV115" s="16"/>
      <c r="EW115" s="16"/>
      <c r="EX115" s="16"/>
    </row>
    <row r="116" spans="1:154" ht="13.5" customHeight="1">
      <c r="A116" s="33">
        <v>93</v>
      </c>
      <c r="B116" s="199" t="s">
        <v>129</v>
      </c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200"/>
      <c r="Y116" s="102" t="s">
        <v>76</v>
      </c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99" t="s">
        <v>353</v>
      </c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201">
        <v>466.1</v>
      </c>
      <c r="BT116" s="202"/>
      <c r="BU116" s="202"/>
      <c r="BV116" s="202"/>
      <c r="BW116" s="202"/>
      <c r="BX116" s="202"/>
      <c r="BY116" s="202"/>
      <c r="BZ116" s="202"/>
      <c r="CA116" s="202"/>
      <c r="CB116" s="202"/>
      <c r="CC116" s="202"/>
      <c r="CD116" s="202"/>
      <c r="CE116" s="202"/>
      <c r="CF116" s="202"/>
      <c r="CG116" s="203"/>
      <c r="CH116" s="174">
        <v>0.22</v>
      </c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6"/>
      <c r="CT116" s="103">
        <v>0.06</v>
      </c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74" t="s">
        <v>354</v>
      </c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6"/>
      <c r="EG116" s="16"/>
      <c r="EH116" s="16"/>
      <c r="EI116" s="16"/>
      <c r="ES116" s="16"/>
      <c r="ET116" s="16"/>
      <c r="EU116" s="16"/>
      <c r="EV116" s="16"/>
      <c r="EW116" s="16"/>
      <c r="EX116" s="16"/>
    </row>
    <row r="117" spans="1:154" ht="13.5" customHeight="1">
      <c r="A117" s="33">
        <v>94</v>
      </c>
      <c r="B117" s="199" t="s">
        <v>129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200"/>
      <c r="Y117" s="102" t="s">
        <v>76</v>
      </c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99" t="s">
        <v>355</v>
      </c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201">
        <v>466.1</v>
      </c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3"/>
      <c r="CH117" s="174">
        <v>0.22</v>
      </c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6"/>
      <c r="CT117" s="103">
        <v>0.06</v>
      </c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74" t="s">
        <v>356</v>
      </c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6"/>
      <c r="EG117" s="16"/>
      <c r="EH117" s="16"/>
      <c r="EI117" s="16"/>
      <c r="ES117" s="16"/>
      <c r="ET117" s="16"/>
      <c r="EU117" s="16"/>
      <c r="EV117" s="16"/>
      <c r="EW117" s="16"/>
      <c r="EX117" s="16"/>
    </row>
    <row r="118" spans="1:154" ht="13.5" customHeight="1">
      <c r="A118" s="33">
        <v>95</v>
      </c>
      <c r="B118" s="199" t="s">
        <v>129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200"/>
      <c r="Y118" s="102" t="s">
        <v>76</v>
      </c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99" t="s">
        <v>357</v>
      </c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201">
        <v>466.1</v>
      </c>
      <c r="BT118" s="202"/>
      <c r="BU118" s="202"/>
      <c r="BV118" s="202"/>
      <c r="BW118" s="202"/>
      <c r="BX118" s="202"/>
      <c r="BY118" s="202"/>
      <c r="BZ118" s="202"/>
      <c r="CA118" s="202"/>
      <c r="CB118" s="202"/>
      <c r="CC118" s="202"/>
      <c r="CD118" s="202"/>
      <c r="CE118" s="202"/>
      <c r="CF118" s="202"/>
      <c r="CG118" s="203"/>
      <c r="CH118" s="174">
        <v>0.22</v>
      </c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6"/>
      <c r="CT118" s="103">
        <v>0.06</v>
      </c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74" t="s">
        <v>358</v>
      </c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6"/>
      <c r="EG118" s="16"/>
      <c r="EH118" s="16"/>
      <c r="EI118" s="16"/>
      <c r="ES118" s="16"/>
      <c r="ET118" s="16"/>
      <c r="EU118" s="16"/>
      <c r="EV118" s="16"/>
      <c r="EW118" s="16"/>
      <c r="EX118" s="16"/>
    </row>
    <row r="119" spans="1:154" ht="13.5" customHeight="1">
      <c r="A119" s="33">
        <v>96</v>
      </c>
      <c r="B119" s="199" t="s">
        <v>129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200"/>
      <c r="Y119" s="102" t="s">
        <v>76</v>
      </c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99" t="s">
        <v>359</v>
      </c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201">
        <v>466.1</v>
      </c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3"/>
      <c r="CH119" s="174">
        <v>0.22</v>
      </c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6"/>
      <c r="CT119" s="103">
        <v>0.06</v>
      </c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74" t="s">
        <v>360</v>
      </c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6"/>
      <c r="EG119" s="16"/>
      <c r="EH119" s="16"/>
      <c r="EI119" s="16"/>
      <c r="ES119" s="16"/>
      <c r="ET119" s="16"/>
      <c r="EU119" s="16"/>
      <c r="EV119" s="16"/>
      <c r="EW119" s="16"/>
      <c r="EX119" s="16"/>
    </row>
    <row r="120" spans="1:154" ht="13.5" customHeight="1">
      <c r="A120" s="33">
        <v>97</v>
      </c>
      <c r="B120" s="199" t="s">
        <v>129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200"/>
      <c r="Y120" s="102" t="s">
        <v>76</v>
      </c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99" t="s">
        <v>361</v>
      </c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201">
        <v>466.1</v>
      </c>
      <c r="BT120" s="202"/>
      <c r="BU120" s="202"/>
      <c r="BV120" s="202"/>
      <c r="BW120" s="202"/>
      <c r="BX120" s="202"/>
      <c r="BY120" s="202"/>
      <c r="BZ120" s="202"/>
      <c r="CA120" s="202"/>
      <c r="CB120" s="202"/>
      <c r="CC120" s="202"/>
      <c r="CD120" s="202"/>
      <c r="CE120" s="202"/>
      <c r="CF120" s="202"/>
      <c r="CG120" s="203"/>
      <c r="CH120" s="174">
        <v>0.22</v>
      </c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6"/>
      <c r="CT120" s="103">
        <v>0.06</v>
      </c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74" t="s">
        <v>362</v>
      </c>
      <c r="DJ120" s="175"/>
      <c r="DK120" s="175"/>
      <c r="DL120" s="175"/>
      <c r="DM120" s="175"/>
      <c r="DN120" s="175"/>
      <c r="DO120" s="175"/>
      <c r="DP120" s="175"/>
      <c r="DQ120" s="175"/>
      <c r="DR120" s="175"/>
      <c r="DS120" s="175"/>
      <c r="DT120" s="175"/>
      <c r="DU120" s="175"/>
      <c r="DV120" s="175"/>
      <c r="DW120" s="175"/>
      <c r="DX120" s="175"/>
      <c r="DY120" s="175"/>
      <c r="DZ120" s="175"/>
      <c r="EA120" s="175"/>
      <c r="EB120" s="175"/>
      <c r="EC120" s="175"/>
      <c r="ED120" s="175"/>
      <c r="EE120" s="175"/>
      <c r="EF120" s="176"/>
      <c r="EG120" s="16"/>
      <c r="EH120" s="16"/>
      <c r="EI120" s="16"/>
      <c r="ES120" s="16"/>
      <c r="ET120" s="16"/>
      <c r="EU120" s="16"/>
      <c r="EV120" s="16"/>
      <c r="EW120" s="16"/>
      <c r="EX120" s="16"/>
    </row>
    <row r="121" spans="1:154" ht="12.75">
      <c r="A121" s="33">
        <v>98</v>
      </c>
      <c r="B121" s="199" t="s">
        <v>129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200"/>
      <c r="Y121" s="102" t="s">
        <v>76</v>
      </c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99" t="s">
        <v>363</v>
      </c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201">
        <v>466.1</v>
      </c>
      <c r="BT121" s="202"/>
      <c r="BU121" s="202"/>
      <c r="BV121" s="202"/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2"/>
      <c r="CG121" s="203"/>
      <c r="CH121" s="174">
        <v>0.22</v>
      </c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6"/>
      <c r="CT121" s="103">
        <v>0.06</v>
      </c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74" t="s">
        <v>240</v>
      </c>
      <c r="DJ121" s="175"/>
      <c r="DK121" s="175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B121" s="175"/>
      <c r="EC121" s="175"/>
      <c r="ED121" s="175"/>
      <c r="EE121" s="175"/>
      <c r="EF121" s="176"/>
      <c r="EG121" s="16"/>
      <c r="EH121" s="16"/>
      <c r="EI121" s="16"/>
      <c r="ES121" s="16"/>
      <c r="ET121" s="16"/>
      <c r="EU121" s="16"/>
      <c r="EV121" s="16"/>
      <c r="EW121" s="16"/>
      <c r="EX121" s="16"/>
    </row>
    <row r="122" spans="1:154" ht="12.75">
      <c r="A122" s="33">
        <v>99</v>
      </c>
      <c r="B122" s="199" t="s">
        <v>129</v>
      </c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200"/>
      <c r="Y122" s="102" t="s">
        <v>455</v>
      </c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99" t="s">
        <v>364</v>
      </c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201">
        <v>466.1</v>
      </c>
      <c r="BT122" s="202"/>
      <c r="BU122" s="202"/>
      <c r="BV122" s="202"/>
      <c r="BW122" s="202"/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3"/>
      <c r="CH122" s="174">
        <v>0.4</v>
      </c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6"/>
      <c r="CT122" s="103">
        <v>10.5</v>
      </c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204" t="s">
        <v>194</v>
      </c>
      <c r="DJ122" s="205"/>
      <c r="DK122" s="205"/>
      <c r="DL122" s="205"/>
      <c r="DM122" s="205"/>
      <c r="DN122" s="205"/>
      <c r="DO122" s="205"/>
      <c r="DP122" s="205"/>
      <c r="DQ122" s="205"/>
      <c r="DR122" s="205"/>
      <c r="DS122" s="205"/>
      <c r="DT122" s="205"/>
      <c r="DU122" s="205"/>
      <c r="DV122" s="205"/>
      <c r="DW122" s="205"/>
      <c r="DX122" s="205"/>
      <c r="DY122" s="205"/>
      <c r="DZ122" s="205"/>
      <c r="EA122" s="205"/>
      <c r="EB122" s="205"/>
      <c r="EC122" s="205"/>
      <c r="ED122" s="205"/>
      <c r="EE122" s="205"/>
      <c r="EF122" s="206"/>
      <c r="EG122" s="16"/>
      <c r="EH122" s="16"/>
      <c r="EI122" s="16"/>
      <c r="ES122" s="16"/>
      <c r="ET122" s="16"/>
      <c r="EU122" s="16"/>
      <c r="EV122" s="16"/>
      <c r="EW122" s="16"/>
      <c r="EX122" s="16"/>
    </row>
    <row r="123" spans="1:154" ht="13.5" customHeight="1">
      <c r="A123" s="33">
        <v>100</v>
      </c>
      <c r="B123" s="199" t="s">
        <v>129</v>
      </c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200"/>
      <c r="Y123" s="102" t="s">
        <v>455</v>
      </c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99" t="s">
        <v>365</v>
      </c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201">
        <v>466.1</v>
      </c>
      <c r="BT123" s="202"/>
      <c r="BU123" s="202"/>
      <c r="BV123" s="202"/>
      <c r="BW123" s="202"/>
      <c r="BX123" s="202"/>
      <c r="BY123" s="202"/>
      <c r="BZ123" s="202"/>
      <c r="CA123" s="202"/>
      <c r="CB123" s="202"/>
      <c r="CC123" s="202"/>
      <c r="CD123" s="202"/>
      <c r="CE123" s="202"/>
      <c r="CF123" s="202"/>
      <c r="CG123" s="203"/>
      <c r="CH123" s="174">
        <v>0.4</v>
      </c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6"/>
      <c r="CT123" s="103">
        <v>3.5</v>
      </c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74" t="s">
        <v>184</v>
      </c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6"/>
      <c r="EG123" s="16"/>
      <c r="EH123" s="16"/>
      <c r="EI123" s="16"/>
      <c r="ES123" s="16"/>
      <c r="ET123" s="16"/>
      <c r="EU123" s="16"/>
      <c r="EV123" s="16"/>
      <c r="EW123" s="16"/>
      <c r="EX123" s="16"/>
    </row>
    <row r="124" spans="1:154" ht="13.5" customHeight="1">
      <c r="A124" s="33">
        <v>101</v>
      </c>
      <c r="B124" s="199" t="s">
        <v>129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200"/>
      <c r="Y124" s="102" t="s">
        <v>455</v>
      </c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99" t="s">
        <v>366</v>
      </c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201">
        <v>466.1</v>
      </c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3"/>
      <c r="CH124" s="174">
        <v>0.4</v>
      </c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6"/>
      <c r="CT124" s="103">
        <v>3.5</v>
      </c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74" t="s">
        <v>367</v>
      </c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D124" s="175"/>
      <c r="EE124" s="175"/>
      <c r="EF124" s="176"/>
      <c r="EG124" s="16"/>
      <c r="EH124" s="16"/>
      <c r="EI124" s="16"/>
      <c r="ES124" s="16"/>
      <c r="ET124" s="16"/>
      <c r="EU124" s="16"/>
      <c r="EV124" s="16"/>
      <c r="EW124" s="16"/>
      <c r="EX124" s="16"/>
    </row>
    <row r="125" spans="1:154" ht="13.5" customHeight="1">
      <c r="A125" s="33">
        <v>102</v>
      </c>
      <c r="B125" s="199" t="s">
        <v>129</v>
      </c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200"/>
      <c r="Y125" s="102" t="s">
        <v>454</v>
      </c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99" t="s">
        <v>368</v>
      </c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201">
        <v>466.1</v>
      </c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3"/>
      <c r="CH125" s="174">
        <v>0.22</v>
      </c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6"/>
      <c r="CT125" s="103">
        <v>0.06</v>
      </c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74" t="s">
        <v>369</v>
      </c>
      <c r="DJ125" s="175"/>
      <c r="DK125" s="175"/>
      <c r="DL125" s="175"/>
      <c r="DM125" s="175"/>
      <c r="DN125" s="175"/>
      <c r="DO125" s="175"/>
      <c r="DP125" s="175"/>
      <c r="DQ125" s="175"/>
      <c r="DR125" s="175"/>
      <c r="DS125" s="175"/>
      <c r="DT125" s="175"/>
      <c r="DU125" s="175"/>
      <c r="DV125" s="175"/>
      <c r="DW125" s="175"/>
      <c r="DX125" s="175"/>
      <c r="DY125" s="175"/>
      <c r="DZ125" s="175"/>
      <c r="EA125" s="175"/>
      <c r="EB125" s="175"/>
      <c r="EC125" s="175"/>
      <c r="ED125" s="175"/>
      <c r="EE125" s="175"/>
      <c r="EF125" s="176"/>
      <c r="EG125" s="16"/>
      <c r="EH125" s="16"/>
      <c r="EI125" s="16"/>
      <c r="ES125" s="16"/>
      <c r="ET125" s="16"/>
      <c r="EU125" s="16"/>
      <c r="EV125" s="16"/>
      <c r="EW125" s="16"/>
      <c r="EX125" s="16"/>
    </row>
    <row r="126" spans="1:154" ht="13.5" customHeight="1">
      <c r="A126" s="33">
        <v>103</v>
      </c>
      <c r="B126" s="199" t="s">
        <v>129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200"/>
      <c r="Y126" s="102" t="s">
        <v>454</v>
      </c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99" t="s">
        <v>370</v>
      </c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201">
        <v>466.1</v>
      </c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3"/>
      <c r="CH126" s="174">
        <v>0.22</v>
      </c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6"/>
      <c r="CT126" s="103">
        <v>0.12</v>
      </c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74" t="s">
        <v>371</v>
      </c>
      <c r="DJ126" s="175"/>
      <c r="DK126" s="175"/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/>
      <c r="DY126" s="175"/>
      <c r="DZ126" s="175"/>
      <c r="EA126" s="175"/>
      <c r="EB126" s="175"/>
      <c r="EC126" s="175"/>
      <c r="ED126" s="175"/>
      <c r="EE126" s="175"/>
      <c r="EF126" s="176"/>
      <c r="EG126" s="16"/>
      <c r="EH126" s="16"/>
      <c r="EI126" s="16"/>
      <c r="ES126" s="16"/>
      <c r="ET126" s="16"/>
      <c r="EU126" s="16"/>
      <c r="EV126" s="16"/>
      <c r="EW126" s="16"/>
      <c r="EX126" s="16"/>
    </row>
    <row r="127" spans="1:154" ht="13.5" customHeight="1">
      <c r="A127" s="33">
        <v>104</v>
      </c>
      <c r="B127" s="199" t="s">
        <v>129</v>
      </c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200"/>
      <c r="Y127" s="102" t="s">
        <v>454</v>
      </c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99" t="s">
        <v>372</v>
      </c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201">
        <v>466.1</v>
      </c>
      <c r="BT127" s="202"/>
      <c r="BU127" s="202"/>
      <c r="BV127" s="202"/>
      <c r="BW127" s="202"/>
      <c r="BX127" s="202"/>
      <c r="BY127" s="202"/>
      <c r="BZ127" s="202"/>
      <c r="CA127" s="202"/>
      <c r="CB127" s="202"/>
      <c r="CC127" s="202"/>
      <c r="CD127" s="202"/>
      <c r="CE127" s="202"/>
      <c r="CF127" s="202"/>
      <c r="CG127" s="203"/>
      <c r="CH127" s="174">
        <v>0.22</v>
      </c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6"/>
      <c r="CT127" s="103">
        <v>0.06</v>
      </c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74" t="s">
        <v>373</v>
      </c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6"/>
      <c r="EG127" s="16"/>
      <c r="EH127" s="16"/>
      <c r="EI127" s="16"/>
      <c r="ES127" s="16"/>
      <c r="ET127" s="16"/>
      <c r="EU127" s="16"/>
      <c r="EV127" s="16"/>
      <c r="EW127" s="16"/>
      <c r="EX127" s="16"/>
    </row>
    <row r="128" spans="1:154" ht="13.5" customHeight="1">
      <c r="A128" s="33">
        <v>105</v>
      </c>
      <c r="B128" s="199" t="s">
        <v>129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200"/>
      <c r="Y128" s="102" t="s">
        <v>454</v>
      </c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99" t="s">
        <v>374</v>
      </c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201">
        <v>466.1</v>
      </c>
      <c r="BT128" s="202"/>
      <c r="BU128" s="202"/>
      <c r="BV128" s="202"/>
      <c r="BW128" s="202"/>
      <c r="BX128" s="202"/>
      <c r="BY128" s="202"/>
      <c r="BZ128" s="202"/>
      <c r="CA128" s="202"/>
      <c r="CB128" s="202"/>
      <c r="CC128" s="202"/>
      <c r="CD128" s="202"/>
      <c r="CE128" s="202"/>
      <c r="CF128" s="202"/>
      <c r="CG128" s="203"/>
      <c r="CH128" s="174">
        <v>0.22</v>
      </c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6"/>
      <c r="CT128" s="103">
        <v>0.12</v>
      </c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74" t="s">
        <v>375</v>
      </c>
      <c r="DJ128" s="175"/>
      <c r="DK128" s="175"/>
      <c r="DL128" s="175"/>
      <c r="DM128" s="175"/>
      <c r="DN128" s="175"/>
      <c r="DO128" s="175"/>
      <c r="DP128" s="175"/>
      <c r="DQ128" s="175"/>
      <c r="DR128" s="175"/>
      <c r="DS128" s="175"/>
      <c r="DT128" s="175"/>
      <c r="DU128" s="175"/>
      <c r="DV128" s="175"/>
      <c r="DW128" s="175"/>
      <c r="DX128" s="175"/>
      <c r="DY128" s="175"/>
      <c r="DZ128" s="175"/>
      <c r="EA128" s="175"/>
      <c r="EB128" s="175"/>
      <c r="EC128" s="175"/>
      <c r="ED128" s="175"/>
      <c r="EE128" s="175"/>
      <c r="EF128" s="176"/>
      <c r="EG128" s="16"/>
      <c r="EH128" s="16"/>
      <c r="EI128" s="16"/>
      <c r="ES128" s="16"/>
      <c r="ET128" s="16"/>
      <c r="EU128" s="16"/>
      <c r="EV128" s="16"/>
      <c r="EW128" s="16"/>
      <c r="EX128" s="16"/>
    </row>
    <row r="129" spans="1:154" ht="13.5" customHeight="1">
      <c r="A129" s="33">
        <v>106</v>
      </c>
      <c r="B129" s="199" t="s">
        <v>163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200"/>
      <c r="Y129" s="102" t="s">
        <v>456</v>
      </c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99" t="s">
        <v>376</v>
      </c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201">
        <f>25842/1.18</f>
        <v>21900</v>
      </c>
      <c r="BT129" s="202"/>
      <c r="BU129" s="202"/>
      <c r="BV129" s="202"/>
      <c r="BW129" s="202"/>
      <c r="BX129" s="202"/>
      <c r="BY129" s="202"/>
      <c r="BZ129" s="202"/>
      <c r="CA129" s="202"/>
      <c r="CB129" s="202"/>
      <c r="CC129" s="202"/>
      <c r="CD129" s="202"/>
      <c r="CE129" s="202"/>
      <c r="CF129" s="202"/>
      <c r="CG129" s="203"/>
      <c r="CH129" s="174">
        <v>0.4</v>
      </c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6"/>
      <c r="CT129" s="103">
        <v>150</v>
      </c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74" t="s">
        <v>377</v>
      </c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6"/>
      <c r="EG129" s="16"/>
      <c r="EH129" s="16"/>
      <c r="EI129" s="16"/>
      <c r="ES129" s="16"/>
      <c r="ET129" s="16"/>
      <c r="EU129" s="16"/>
      <c r="EV129" s="16"/>
      <c r="EW129" s="16"/>
      <c r="EX129" s="16"/>
    </row>
    <row r="130" spans="1:154" ht="13.5" customHeight="1">
      <c r="A130" s="33">
        <v>107</v>
      </c>
      <c r="B130" s="199" t="s">
        <v>378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200"/>
      <c r="Y130" s="102" t="s">
        <v>457</v>
      </c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99" t="s">
        <v>379</v>
      </c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201">
        <f>298648.91/1.18</f>
        <v>253092.2966101695</v>
      </c>
      <c r="BT130" s="202"/>
      <c r="BU130" s="202"/>
      <c r="BV130" s="202"/>
      <c r="BW130" s="202"/>
      <c r="BX130" s="202"/>
      <c r="BY130" s="202"/>
      <c r="BZ130" s="202"/>
      <c r="CA130" s="202"/>
      <c r="CB130" s="202"/>
      <c r="CC130" s="202"/>
      <c r="CD130" s="202"/>
      <c r="CE130" s="202"/>
      <c r="CF130" s="202"/>
      <c r="CG130" s="203"/>
      <c r="CH130" s="174">
        <v>10</v>
      </c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6"/>
      <c r="CT130" s="103">
        <v>1500</v>
      </c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74" t="s">
        <v>380</v>
      </c>
      <c r="DJ130" s="175"/>
      <c r="DK130" s="175"/>
      <c r="DL130" s="175"/>
      <c r="DM130" s="175"/>
      <c r="DN130" s="175"/>
      <c r="DO130" s="175"/>
      <c r="DP130" s="175"/>
      <c r="DQ130" s="175"/>
      <c r="DR130" s="175"/>
      <c r="DS130" s="175"/>
      <c r="DT130" s="175"/>
      <c r="DU130" s="175"/>
      <c r="DV130" s="175"/>
      <c r="DW130" s="175"/>
      <c r="DX130" s="175"/>
      <c r="DY130" s="175"/>
      <c r="DZ130" s="175"/>
      <c r="EA130" s="175"/>
      <c r="EB130" s="175"/>
      <c r="EC130" s="175"/>
      <c r="ED130" s="175"/>
      <c r="EE130" s="175"/>
      <c r="EF130" s="176"/>
      <c r="EG130" s="16"/>
      <c r="EH130" s="16"/>
      <c r="EI130" s="16"/>
      <c r="ES130" s="16"/>
      <c r="ET130" s="16"/>
      <c r="EU130" s="16"/>
      <c r="EV130" s="16"/>
      <c r="EW130" s="16"/>
      <c r="EX130" s="16"/>
    </row>
    <row r="131" spans="1:154" ht="13.5" customHeight="1">
      <c r="A131" s="33">
        <v>108</v>
      </c>
      <c r="B131" s="199" t="s">
        <v>129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200"/>
      <c r="Y131" s="102" t="s">
        <v>458</v>
      </c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99" t="s">
        <v>384</v>
      </c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201">
        <v>466.1</v>
      </c>
      <c r="BT131" s="202"/>
      <c r="BU131" s="202"/>
      <c r="BV131" s="202"/>
      <c r="BW131" s="202"/>
      <c r="BX131" s="202"/>
      <c r="BY131" s="202"/>
      <c r="BZ131" s="202"/>
      <c r="CA131" s="202"/>
      <c r="CB131" s="202"/>
      <c r="CC131" s="202"/>
      <c r="CD131" s="202"/>
      <c r="CE131" s="202"/>
      <c r="CF131" s="202"/>
      <c r="CG131" s="203"/>
      <c r="CH131" s="174">
        <v>0.4</v>
      </c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6"/>
      <c r="CT131" s="103">
        <v>14</v>
      </c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74" t="s">
        <v>381</v>
      </c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6"/>
      <c r="EG131" s="16"/>
      <c r="EH131" s="16"/>
      <c r="EI131" s="16"/>
      <c r="ES131" s="16"/>
      <c r="ET131" s="16"/>
      <c r="EU131" s="16"/>
      <c r="EV131" s="16"/>
      <c r="EW131" s="16"/>
      <c r="EX131" s="16"/>
    </row>
    <row r="132" spans="1:154" ht="13.5" customHeight="1">
      <c r="A132" s="33">
        <v>109</v>
      </c>
      <c r="B132" s="199" t="s">
        <v>382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200"/>
      <c r="Y132" s="102" t="s">
        <v>459</v>
      </c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99" t="s">
        <v>385</v>
      </c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201">
        <v>466.1</v>
      </c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3"/>
      <c r="CH132" s="174">
        <v>0.4</v>
      </c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6"/>
      <c r="CT132" s="103">
        <v>10</v>
      </c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74" t="s">
        <v>383</v>
      </c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  <c r="DU132" s="175"/>
      <c r="DV132" s="175"/>
      <c r="DW132" s="175"/>
      <c r="DX132" s="175"/>
      <c r="DY132" s="175"/>
      <c r="DZ132" s="175"/>
      <c r="EA132" s="175"/>
      <c r="EB132" s="175"/>
      <c r="EC132" s="175"/>
      <c r="ED132" s="175"/>
      <c r="EE132" s="175"/>
      <c r="EF132" s="176"/>
      <c r="EG132" s="16"/>
      <c r="EH132" s="16"/>
      <c r="EI132" s="16"/>
      <c r="ES132" s="16"/>
      <c r="ET132" s="16"/>
      <c r="EU132" s="16"/>
      <c r="EV132" s="16"/>
      <c r="EW132" s="16"/>
      <c r="EX132" s="16"/>
    </row>
    <row r="133" spans="1:154" ht="13.5" customHeight="1">
      <c r="A133" s="33">
        <v>110</v>
      </c>
      <c r="B133" s="232" t="s">
        <v>386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200"/>
      <c r="Y133" s="102" t="s">
        <v>460</v>
      </c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99" t="s">
        <v>388</v>
      </c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201">
        <v>466.1</v>
      </c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202"/>
      <c r="CF133" s="202"/>
      <c r="CG133" s="203"/>
      <c r="CH133" s="174">
        <v>0.4</v>
      </c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6"/>
      <c r="CT133" s="103">
        <v>15</v>
      </c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74" t="s">
        <v>387</v>
      </c>
      <c r="DJ133" s="175"/>
      <c r="DK133" s="175"/>
      <c r="DL133" s="175"/>
      <c r="DM133" s="175"/>
      <c r="DN133" s="175"/>
      <c r="DO133" s="175"/>
      <c r="DP133" s="175"/>
      <c r="DQ133" s="175"/>
      <c r="DR133" s="175"/>
      <c r="DS133" s="175"/>
      <c r="DT133" s="175"/>
      <c r="DU133" s="175"/>
      <c r="DV133" s="175"/>
      <c r="DW133" s="175"/>
      <c r="DX133" s="175"/>
      <c r="DY133" s="175"/>
      <c r="DZ133" s="175"/>
      <c r="EA133" s="175"/>
      <c r="EB133" s="175"/>
      <c r="EC133" s="175"/>
      <c r="ED133" s="175"/>
      <c r="EE133" s="175"/>
      <c r="EF133" s="176"/>
      <c r="EG133" s="16"/>
      <c r="EH133" s="16"/>
      <c r="EI133" s="16"/>
      <c r="ES133" s="16"/>
      <c r="ET133" s="16"/>
      <c r="EU133" s="16"/>
      <c r="EV133" s="16"/>
      <c r="EW133" s="16"/>
      <c r="EX133" s="16"/>
    </row>
    <row r="134" spans="1:154" ht="13.5" customHeight="1">
      <c r="A134" s="33">
        <v>111</v>
      </c>
      <c r="B134" s="199" t="s">
        <v>389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200"/>
      <c r="Y134" s="102" t="s">
        <v>461</v>
      </c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99" t="s">
        <v>390</v>
      </c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201">
        <f>9369.2/1.18</f>
        <v>7940.000000000001</v>
      </c>
      <c r="BT134" s="202"/>
      <c r="BU134" s="202"/>
      <c r="BV134" s="202"/>
      <c r="BW134" s="202"/>
      <c r="BX134" s="202"/>
      <c r="BY134" s="202"/>
      <c r="BZ134" s="202"/>
      <c r="CA134" s="202"/>
      <c r="CB134" s="202"/>
      <c r="CC134" s="202"/>
      <c r="CD134" s="202"/>
      <c r="CE134" s="202"/>
      <c r="CF134" s="202"/>
      <c r="CG134" s="203"/>
      <c r="CH134" s="174">
        <v>0.4</v>
      </c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6"/>
      <c r="CT134" s="103">
        <v>20</v>
      </c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74" t="s">
        <v>391</v>
      </c>
      <c r="DJ134" s="175"/>
      <c r="DK134" s="175"/>
      <c r="DL134" s="175"/>
      <c r="DM134" s="175"/>
      <c r="DN134" s="175"/>
      <c r="DO134" s="175"/>
      <c r="DP134" s="175"/>
      <c r="DQ134" s="175"/>
      <c r="DR134" s="175"/>
      <c r="DS134" s="175"/>
      <c r="DT134" s="175"/>
      <c r="DU134" s="175"/>
      <c r="DV134" s="175"/>
      <c r="DW134" s="175"/>
      <c r="DX134" s="175"/>
      <c r="DY134" s="175"/>
      <c r="DZ134" s="175"/>
      <c r="EA134" s="175"/>
      <c r="EB134" s="175"/>
      <c r="EC134" s="175"/>
      <c r="ED134" s="175"/>
      <c r="EE134" s="175"/>
      <c r="EF134" s="176"/>
      <c r="EG134" s="16"/>
      <c r="EH134" s="16"/>
      <c r="EI134" s="16"/>
      <c r="ES134" s="16"/>
      <c r="ET134" s="16"/>
      <c r="EU134" s="16"/>
      <c r="EV134" s="16"/>
      <c r="EW134" s="16"/>
      <c r="EX134" s="16"/>
    </row>
    <row r="135" spans="1:154" ht="13.5" customHeight="1">
      <c r="A135" s="33">
        <v>112</v>
      </c>
      <c r="B135" s="199" t="s">
        <v>129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200"/>
      <c r="Y135" s="102" t="s">
        <v>454</v>
      </c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99" t="s">
        <v>392</v>
      </c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201">
        <v>466.1</v>
      </c>
      <c r="BT135" s="202"/>
      <c r="BU135" s="202"/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3"/>
      <c r="CH135" s="174">
        <v>0.22</v>
      </c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6"/>
      <c r="CT135" s="103">
        <v>0.06</v>
      </c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74" t="s">
        <v>393</v>
      </c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6"/>
      <c r="EG135" s="16"/>
      <c r="EH135" s="16"/>
      <c r="EI135" s="16"/>
      <c r="ES135" s="16"/>
      <c r="ET135" s="16"/>
      <c r="EU135" s="16"/>
      <c r="EV135" s="16"/>
      <c r="EW135" s="16"/>
      <c r="EX135" s="16"/>
    </row>
    <row r="136" spans="1:154" ht="13.5" customHeight="1">
      <c r="A136" s="33">
        <v>113</v>
      </c>
      <c r="B136" s="199" t="s">
        <v>258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200"/>
      <c r="Y136" s="102" t="s">
        <v>462</v>
      </c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99" t="s">
        <v>394</v>
      </c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201">
        <v>466.1</v>
      </c>
      <c r="BT136" s="202"/>
      <c r="BU136" s="202"/>
      <c r="BV136" s="202"/>
      <c r="BW136" s="202"/>
      <c r="BX136" s="202"/>
      <c r="BY136" s="202"/>
      <c r="BZ136" s="202"/>
      <c r="CA136" s="202"/>
      <c r="CB136" s="202"/>
      <c r="CC136" s="202"/>
      <c r="CD136" s="202"/>
      <c r="CE136" s="202"/>
      <c r="CF136" s="202"/>
      <c r="CG136" s="203"/>
      <c r="CH136" s="174">
        <v>0.4</v>
      </c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6"/>
      <c r="CT136" s="103">
        <v>15</v>
      </c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74" t="s">
        <v>395</v>
      </c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6"/>
      <c r="EG136" s="16"/>
      <c r="EH136" s="16"/>
      <c r="EI136" s="16"/>
      <c r="ES136" s="16"/>
      <c r="ET136" s="16"/>
      <c r="EU136" s="16"/>
      <c r="EV136" s="16"/>
      <c r="EW136" s="16"/>
      <c r="EX136" s="16"/>
    </row>
    <row r="137" spans="1:154" ht="13.5" customHeight="1">
      <c r="A137" s="33">
        <v>114</v>
      </c>
      <c r="B137" s="199" t="s">
        <v>129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200"/>
      <c r="Y137" s="102" t="s">
        <v>454</v>
      </c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99" t="s">
        <v>396</v>
      </c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201">
        <v>466.1</v>
      </c>
      <c r="BT137" s="202"/>
      <c r="BU137" s="202"/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203"/>
      <c r="CH137" s="174">
        <v>0.4</v>
      </c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6"/>
      <c r="CT137" s="103">
        <v>1</v>
      </c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74" t="s">
        <v>397</v>
      </c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6"/>
      <c r="EG137" s="16"/>
      <c r="EH137" s="16"/>
      <c r="EI137" s="16"/>
      <c r="ES137" s="16"/>
      <c r="ET137" s="16"/>
      <c r="EU137" s="16"/>
      <c r="EV137" s="16"/>
      <c r="EW137" s="16"/>
      <c r="EX137" s="16"/>
    </row>
    <row r="138" spans="1:154" ht="13.5" customHeight="1">
      <c r="A138" s="33">
        <v>115</v>
      </c>
      <c r="B138" s="199" t="s">
        <v>398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200"/>
      <c r="Y138" s="102" t="s">
        <v>462</v>
      </c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99" t="s">
        <v>399</v>
      </c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201">
        <v>466.1</v>
      </c>
      <c r="BT138" s="202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203"/>
      <c r="CH138" s="174">
        <v>0.22</v>
      </c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6"/>
      <c r="CT138" s="103">
        <v>0.2</v>
      </c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74" t="s">
        <v>400</v>
      </c>
      <c r="DJ138" s="175"/>
      <c r="DK138" s="175"/>
      <c r="DL138" s="175"/>
      <c r="DM138" s="175"/>
      <c r="DN138" s="175"/>
      <c r="DO138" s="175"/>
      <c r="DP138" s="175"/>
      <c r="DQ138" s="175"/>
      <c r="DR138" s="175"/>
      <c r="DS138" s="175"/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6"/>
      <c r="EG138" s="16"/>
      <c r="EH138" s="16"/>
      <c r="EI138" s="16"/>
      <c r="ES138" s="16"/>
      <c r="ET138" s="16"/>
      <c r="EU138" s="16"/>
      <c r="EV138" s="16"/>
      <c r="EW138" s="16"/>
      <c r="EX138" s="16"/>
    </row>
    <row r="139" spans="1:154" ht="12.75">
      <c r="A139" s="21"/>
      <c r="B139" s="233" t="s">
        <v>5</v>
      </c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4"/>
      <c r="Y139" s="235" t="s">
        <v>12</v>
      </c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7"/>
      <c r="AJ139" s="174" t="s">
        <v>12</v>
      </c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6"/>
      <c r="BS139" s="201">
        <f>SUM(BS24:BS138)</f>
        <v>1325184.876271186</v>
      </c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6"/>
      <c r="CH139" s="174" t="s">
        <v>12</v>
      </c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6"/>
      <c r="CT139" s="174" t="s">
        <v>12</v>
      </c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6"/>
      <c r="DI139" s="174" t="s">
        <v>12</v>
      </c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6"/>
      <c r="EG139" s="16"/>
      <c r="EH139" s="16"/>
      <c r="EI139" s="16"/>
      <c r="ES139" s="16"/>
      <c r="ET139" s="16"/>
      <c r="EU139" s="16"/>
      <c r="EV139" s="16"/>
      <c r="EW139" s="16"/>
      <c r="EX139" s="16"/>
    </row>
    <row r="140" spans="1:139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238">
        <f>SUM(CT24:DH138)</f>
        <v>9973.739999999998</v>
      </c>
      <c r="CZ140" s="239"/>
      <c r="DA140" s="239"/>
      <c r="DB140" s="239"/>
      <c r="DC140" s="239"/>
      <c r="DD140" s="239"/>
      <c r="DE140" s="239"/>
      <c r="DF140" s="239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6"/>
      <c r="EH140" s="16"/>
      <c r="EI140" s="16"/>
    </row>
    <row r="141" spans="1:139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64"/>
      <c r="CZ141" s="65"/>
      <c r="DA141" s="65"/>
      <c r="DB141" s="65"/>
      <c r="DC141" s="65"/>
      <c r="DD141" s="65"/>
      <c r="DE141" s="65"/>
      <c r="DF141" s="65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6"/>
      <c r="EH141" s="16"/>
      <c r="EI141" s="16"/>
    </row>
    <row r="142" spans="1:139" ht="15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64"/>
      <c r="CZ142" s="65"/>
      <c r="DA142" s="65"/>
      <c r="DB142" s="65"/>
      <c r="DC142" s="65"/>
      <c r="DD142" s="65"/>
      <c r="DE142" s="65"/>
      <c r="DF142" s="65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6"/>
      <c r="EH142" s="16"/>
      <c r="EI142" s="16"/>
    </row>
    <row r="143" spans="1:139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64"/>
      <c r="CZ143" s="65"/>
      <c r="DA143" s="65"/>
      <c r="DB143" s="65"/>
      <c r="DC143" s="65"/>
      <c r="DD143" s="65"/>
      <c r="DE143" s="65"/>
      <c r="DF143" s="65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6"/>
      <c r="EH143" s="16"/>
      <c r="EI143" s="16"/>
    </row>
    <row r="144" spans="1:139" ht="15.75">
      <c r="A144" s="171" t="s">
        <v>36</v>
      </c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20"/>
      <c r="EE144" s="20"/>
      <c r="EF144" s="20"/>
      <c r="EG144" s="20"/>
      <c r="EH144" s="20"/>
      <c r="EI144" s="20"/>
    </row>
    <row r="145" spans="1:139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2"/>
      <c r="EE145" s="22"/>
      <c r="EF145" s="22"/>
      <c r="EG145" s="22"/>
      <c r="EH145" s="22"/>
      <c r="EI145" s="22"/>
    </row>
    <row r="146" spans="1:139" ht="12.75" customHeight="1">
      <c r="A146" s="126" t="s">
        <v>18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14" t="s">
        <v>30</v>
      </c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5" t="s">
        <v>34</v>
      </c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7"/>
      <c r="BS146" s="114" t="s">
        <v>19</v>
      </c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 t="s">
        <v>35</v>
      </c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5" t="s">
        <v>23</v>
      </c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  <c r="DO146" s="218"/>
      <c r="DP146" s="218"/>
      <c r="DQ146" s="219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2"/>
      <c r="EE146" s="22"/>
      <c r="EF146" s="22"/>
      <c r="EG146" s="22"/>
      <c r="EH146" s="22"/>
      <c r="EI146" s="22"/>
    </row>
    <row r="147" spans="1:139" ht="12.7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8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20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220"/>
      <c r="CU147" s="221"/>
      <c r="CV147" s="221"/>
      <c r="CW147" s="221"/>
      <c r="CX147" s="221"/>
      <c r="CY147" s="221"/>
      <c r="CZ147" s="221"/>
      <c r="DA147" s="221"/>
      <c r="DB147" s="221"/>
      <c r="DC147" s="221"/>
      <c r="DD147" s="221"/>
      <c r="DE147" s="221"/>
      <c r="DF147" s="221"/>
      <c r="DG147" s="221"/>
      <c r="DH147" s="221"/>
      <c r="DI147" s="221"/>
      <c r="DJ147" s="221"/>
      <c r="DK147" s="221"/>
      <c r="DL147" s="221"/>
      <c r="DM147" s="221"/>
      <c r="DN147" s="221"/>
      <c r="DO147" s="221"/>
      <c r="DP147" s="221"/>
      <c r="DQ147" s="222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2"/>
      <c r="EE147" s="22"/>
      <c r="EF147" s="22"/>
      <c r="EG147" s="22"/>
      <c r="EH147" s="22"/>
      <c r="EI147" s="22"/>
    </row>
    <row r="148" spans="1:139" ht="12.7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21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3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223"/>
      <c r="CU148" s="224"/>
      <c r="CV148" s="224"/>
      <c r="CW148" s="224"/>
      <c r="CX148" s="224"/>
      <c r="CY148" s="224"/>
      <c r="CZ148" s="224"/>
      <c r="DA148" s="224"/>
      <c r="DB148" s="224"/>
      <c r="DC148" s="224"/>
      <c r="DD148" s="224"/>
      <c r="DE148" s="224"/>
      <c r="DF148" s="224"/>
      <c r="DG148" s="224"/>
      <c r="DH148" s="224"/>
      <c r="DI148" s="224"/>
      <c r="DJ148" s="224"/>
      <c r="DK148" s="224"/>
      <c r="DL148" s="224"/>
      <c r="DM148" s="224"/>
      <c r="DN148" s="224"/>
      <c r="DO148" s="224"/>
      <c r="DP148" s="224"/>
      <c r="DQ148" s="225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2"/>
      <c r="EE148" s="22"/>
      <c r="EF148" s="22"/>
      <c r="EG148" s="22"/>
      <c r="EH148" s="22"/>
      <c r="EI148" s="22"/>
    </row>
    <row r="149" spans="1:139" ht="12.75">
      <c r="A149" s="129">
        <v>1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99">
        <v>2</v>
      </c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>
        <v>3</v>
      </c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>
        <v>4</v>
      </c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>
        <v>5</v>
      </c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174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6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2"/>
      <c r="EE149" s="22"/>
      <c r="EF149" s="22"/>
      <c r="EG149" s="22"/>
      <c r="EH149" s="22"/>
      <c r="EI149" s="22"/>
    </row>
    <row r="150" spans="1:139" ht="24" customHeight="1">
      <c r="A150" s="21"/>
      <c r="B150" s="233" t="s">
        <v>50</v>
      </c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4"/>
      <c r="Y150" s="102" t="s">
        <v>404</v>
      </c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240" t="s">
        <v>46</v>
      </c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2"/>
      <c r="BS150" s="174">
        <v>0.4</v>
      </c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6"/>
      <c r="CE150" s="99">
        <v>551</v>
      </c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174" t="s">
        <v>137</v>
      </c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6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2"/>
      <c r="EE150" s="22"/>
      <c r="EF150" s="22"/>
      <c r="EG150" s="22"/>
      <c r="EH150" s="22"/>
      <c r="EI150" s="22"/>
    </row>
    <row r="151" spans="1:139" ht="24" customHeight="1">
      <c r="A151" s="21"/>
      <c r="B151" s="233" t="s">
        <v>50</v>
      </c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4"/>
      <c r="Y151" s="102" t="s">
        <v>405</v>
      </c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240" t="s">
        <v>46</v>
      </c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2"/>
      <c r="BS151" s="174">
        <v>0.22</v>
      </c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6"/>
      <c r="CE151" s="99">
        <v>1.5</v>
      </c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204" t="s">
        <v>144</v>
      </c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5"/>
      <c r="DK151" s="205"/>
      <c r="DL151" s="205"/>
      <c r="DM151" s="205"/>
      <c r="DN151" s="205"/>
      <c r="DO151" s="205"/>
      <c r="DP151" s="205"/>
      <c r="DQ151" s="206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2"/>
      <c r="EE151" s="22"/>
      <c r="EF151" s="22"/>
      <c r="EG151" s="22"/>
      <c r="EH151" s="22"/>
      <c r="EI151" s="22"/>
    </row>
    <row r="152" spans="1:139" ht="24" customHeight="1">
      <c r="A152" s="21"/>
      <c r="B152" s="233" t="s">
        <v>50</v>
      </c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4"/>
      <c r="Y152" s="102" t="s">
        <v>401</v>
      </c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240" t="s">
        <v>46</v>
      </c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2"/>
      <c r="BS152" s="174">
        <v>10</v>
      </c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6"/>
      <c r="CE152" s="99">
        <v>1072.5</v>
      </c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174" t="s">
        <v>146</v>
      </c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6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2"/>
      <c r="EE152" s="22"/>
      <c r="EF152" s="22"/>
      <c r="EG152" s="22"/>
      <c r="EH152" s="22"/>
      <c r="EI152" s="22"/>
    </row>
    <row r="153" spans="1:139" ht="24" customHeight="1">
      <c r="A153" s="21"/>
      <c r="B153" s="233" t="s">
        <v>50</v>
      </c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4"/>
      <c r="Y153" s="102" t="s">
        <v>122</v>
      </c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240" t="s">
        <v>46</v>
      </c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2"/>
      <c r="BS153" s="174">
        <v>0.4</v>
      </c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6"/>
      <c r="CE153" s="99">
        <v>102</v>
      </c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174" t="s">
        <v>148</v>
      </c>
      <c r="CU153" s="175"/>
      <c r="CV153" s="175"/>
      <c r="CW153" s="175"/>
      <c r="CX153" s="175"/>
      <c r="CY153" s="175"/>
      <c r="CZ153" s="175"/>
      <c r="DA153" s="175"/>
      <c r="DB153" s="175"/>
      <c r="DC153" s="175"/>
      <c r="DD153" s="175"/>
      <c r="DE153" s="175"/>
      <c r="DF153" s="175"/>
      <c r="DG153" s="175"/>
      <c r="DH153" s="175"/>
      <c r="DI153" s="175"/>
      <c r="DJ153" s="175"/>
      <c r="DK153" s="175"/>
      <c r="DL153" s="175"/>
      <c r="DM153" s="175"/>
      <c r="DN153" s="175"/>
      <c r="DO153" s="175"/>
      <c r="DP153" s="175"/>
      <c r="DQ153" s="176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2"/>
      <c r="EE153" s="22"/>
      <c r="EF153" s="22"/>
      <c r="EG153" s="22"/>
      <c r="EH153" s="22"/>
      <c r="EI153" s="22"/>
    </row>
    <row r="154" spans="1:139" ht="24" customHeight="1">
      <c r="A154" s="21"/>
      <c r="B154" s="233" t="s">
        <v>50</v>
      </c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4"/>
      <c r="Y154" s="102" t="s">
        <v>411</v>
      </c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240" t="s">
        <v>47</v>
      </c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241"/>
      <c r="BH154" s="241"/>
      <c r="BI154" s="241"/>
      <c r="BJ154" s="241"/>
      <c r="BK154" s="241"/>
      <c r="BL154" s="241"/>
      <c r="BM154" s="241"/>
      <c r="BN154" s="241"/>
      <c r="BO154" s="241"/>
      <c r="BP154" s="241"/>
      <c r="BQ154" s="241"/>
      <c r="BR154" s="242"/>
      <c r="BS154" s="174">
        <v>0.4</v>
      </c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6"/>
      <c r="CE154" s="99">
        <v>82.4</v>
      </c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174" t="s">
        <v>176</v>
      </c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6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2"/>
      <c r="EE154" s="22"/>
      <c r="EF154" s="22"/>
      <c r="EG154" s="22"/>
      <c r="EH154" s="22"/>
      <c r="EI154" s="22"/>
    </row>
    <row r="155" spans="1:139" ht="24" customHeight="1">
      <c r="A155" s="21"/>
      <c r="B155" s="233" t="s">
        <v>50</v>
      </c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4"/>
      <c r="Y155" s="102" t="s">
        <v>414</v>
      </c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240" t="s">
        <v>48</v>
      </c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  <c r="AX155" s="241"/>
      <c r="AY155" s="241"/>
      <c r="AZ155" s="241"/>
      <c r="BA155" s="241"/>
      <c r="BB155" s="241"/>
      <c r="BC155" s="241"/>
      <c r="BD155" s="241"/>
      <c r="BE155" s="241"/>
      <c r="BF155" s="241"/>
      <c r="BG155" s="241"/>
      <c r="BH155" s="241"/>
      <c r="BI155" s="241"/>
      <c r="BJ155" s="241"/>
      <c r="BK155" s="241"/>
      <c r="BL155" s="241"/>
      <c r="BM155" s="241"/>
      <c r="BN155" s="241"/>
      <c r="BO155" s="241"/>
      <c r="BP155" s="241"/>
      <c r="BQ155" s="241"/>
      <c r="BR155" s="242"/>
      <c r="BS155" s="174">
        <v>0.4</v>
      </c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6"/>
      <c r="CE155" s="99">
        <v>1.5</v>
      </c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174" t="s">
        <v>183</v>
      </c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6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2"/>
      <c r="EE155" s="22"/>
      <c r="EF155" s="22"/>
      <c r="EG155" s="22"/>
      <c r="EH155" s="22"/>
      <c r="EI155" s="22"/>
    </row>
    <row r="156" spans="1:139" ht="24" customHeight="1">
      <c r="A156" s="21"/>
      <c r="B156" s="233" t="s">
        <v>50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4"/>
      <c r="Y156" s="102" t="s">
        <v>414</v>
      </c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240" t="s">
        <v>48</v>
      </c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  <c r="AX156" s="241"/>
      <c r="AY156" s="241"/>
      <c r="AZ156" s="241"/>
      <c r="BA156" s="241"/>
      <c r="BB156" s="241"/>
      <c r="BC156" s="241"/>
      <c r="BD156" s="241"/>
      <c r="BE156" s="241"/>
      <c r="BF156" s="241"/>
      <c r="BG156" s="241"/>
      <c r="BH156" s="241"/>
      <c r="BI156" s="241"/>
      <c r="BJ156" s="241"/>
      <c r="BK156" s="241"/>
      <c r="BL156" s="241"/>
      <c r="BM156" s="241"/>
      <c r="BN156" s="241"/>
      <c r="BO156" s="241"/>
      <c r="BP156" s="241"/>
      <c r="BQ156" s="241"/>
      <c r="BR156" s="242"/>
      <c r="BS156" s="174">
        <v>0.4</v>
      </c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6"/>
      <c r="CE156" s="99">
        <v>1</v>
      </c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174" t="s">
        <v>184</v>
      </c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6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2"/>
      <c r="EE156" s="22"/>
      <c r="EF156" s="22"/>
      <c r="EG156" s="22"/>
      <c r="EH156" s="22"/>
      <c r="EI156" s="22"/>
    </row>
    <row r="157" spans="1:139" ht="24" customHeight="1">
      <c r="A157" s="21"/>
      <c r="B157" s="233" t="s">
        <v>50</v>
      </c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4"/>
      <c r="Y157" s="102" t="s">
        <v>414</v>
      </c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240" t="s">
        <v>46</v>
      </c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241"/>
      <c r="AZ157" s="241"/>
      <c r="BA157" s="241"/>
      <c r="BB157" s="241"/>
      <c r="BC157" s="241"/>
      <c r="BD157" s="241"/>
      <c r="BE157" s="241"/>
      <c r="BF157" s="241"/>
      <c r="BG157" s="241"/>
      <c r="BH157" s="241"/>
      <c r="BI157" s="241"/>
      <c r="BJ157" s="241"/>
      <c r="BK157" s="241"/>
      <c r="BL157" s="241"/>
      <c r="BM157" s="241"/>
      <c r="BN157" s="241"/>
      <c r="BO157" s="241"/>
      <c r="BP157" s="241"/>
      <c r="BQ157" s="241"/>
      <c r="BR157" s="242"/>
      <c r="BS157" s="174">
        <v>0.4</v>
      </c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6"/>
      <c r="CE157" s="99">
        <v>1.5</v>
      </c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174" t="s">
        <v>185</v>
      </c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6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2"/>
      <c r="EE157" s="22"/>
      <c r="EF157" s="22"/>
      <c r="EG157" s="22"/>
      <c r="EH157" s="22"/>
      <c r="EI157" s="22"/>
    </row>
    <row r="158" spans="1:139" ht="24" customHeight="1">
      <c r="A158" s="21"/>
      <c r="B158" s="233" t="s">
        <v>50</v>
      </c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4"/>
      <c r="Y158" s="102" t="s">
        <v>414</v>
      </c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240" t="s">
        <v>46</v>
      </c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1"/>
      <c r="AY158" s="241"/>
      <c r="AZ158" s="241"/>
      <c r="BA158" s="241"/>
      <c r="BB158" s="241"/>
      <c r="BC158" s="241"/>
      <c r="BD158" s="241"/>
      <c r="BE158" s="241"/>
      <c r="BF158" s="241"/>
      <c r="BG158" s="241"/>
      <c r="BH158" s="241"/>
      <c r="BI158" s="241"/>
      <c r="BJ158" s="241"/>
      <c r="BK158" s="241"/>
      <c r="BL158" s="241"/>
      <c r="BM158" s="241"/>
      <c r="BN158" s="241"/>
      <c r="BO158" s="241"/>
      <c r="BP158" s="241"/>
      <c r="BQ158" s="241"/>
      <c r="BR158" s="242"/>
      <c r="BS158" s="174">
        <v>0.4</v>
      </c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6"/>
      <c r="CE158" s="99">
        <v>1.5</v>
      </c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174" t="s">
        <v>192</v>
      </c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175"/>
      <c r="DL158" s="175"/>
      <c r="DM158" s="175"/>
      <c r="DN158" s="175"/>
      <c r="DO158" s="175"/>
      <c r="DP158" s="175"/>
      <c r="DQ158" s="176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2"/>
      <c r="EE158" s="22"/>
      <c r="EF158" s="22"/>
      <c r="EG158" s="22"/>
      <c r="EH158" s="22"/>
      <c r="EI158" s="22"/>
    </row>
    <row r="159" spans="1:139" ht="24" customHeight="1">
      <c r="A159" s="21"/>
      <c r="B159" s="233" t="s">
        <v>50</v>
      </c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4"/>
      <c r="Y159" s="102" t="s">
        <v>414</v>
      </c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240" t="s">
        <v>46</v>
      </c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241"/>
      <c r="AZ159" s="241"/>
      <c r="BA159" s="241"/>
      <c r="BB159" s="241"/>
      <c r="BC159" s="241"/>
      <c r="BD159" s="241"/>
      <c r="BE159" s="241"/>
      <c r="BF159" s="241"/>
      <c r="BG159" s="241"/>
      <c r="BH159" s="241"/>
      <c r="BI159" s="241"/>
      <c r="BJ159" s="241"/>
      <c r="BK159" s="241"/>
      <c r="BL159" s="241"/>
      <c r="BM159" s="241"/>
      <c r="BN159" s="241"/>
      <c r="BO159" s="241"/>
      <c r="BP159" s="241"/>
      <c r="BQ159" s="241"/>
      <c r="BR159" s="242"/>
      <c r="BS159" s="174">
        <v>0.4</v>
      </c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6"/>
      <c r="CE159" s="99">
        <v>7.5</v>
      </c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204" t="s">
        <v>194</v>
      </c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205"/>
      <c r="DG159" s="205"/>
      <c r="DH159" s="205"/>
      <c r="DI159" s="205"/>
      <c r="DJ159" s="205"/>
      <c r="DK159" s="205"/>
      <c r="DL159" s="205"/>
      <c r="DM159" s="205"/>
      <c r="DN159" s="205"/>
      <c r="DO159" s="205"/>
      <c r="DP159" s="205"/>
      <c r="DQ159" s="206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2"/>
      <c r="EE159" s="22"/>
      <c r="EF159" s="22"/>
      <c r="EG159" s="22"/>
      <c r="EH159" s="22"/>
      <c r="EI159" s="22"/>
    </row>
    <row r="160" spans="1:139" ht="24" customHeight="1">
      <c r="A160" s="21"/>
      <c r="B160" s="233" t="s">
        <v>50</v>
      </c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4"/>
      <c r="Y160" s="102" t="s">
        <v>414</v>
      </c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240" t="s">
        <v>46</v>
      </c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41"/>
      <c r="BD160" s="241"/>
      <c r="BE160" s="241"/>
      <c r="BF160" s="241"/>
      <c r="BG160" s="241"/>
      <c r="BH160" s="241"/>
      <c r="BI160" s="241"/>
      <c r="BJ160" s="241"/>
      <c r="BK160" s="241"/>
      <c r="BL160" s="241"/>
      <c r="BM160" s="241"/>
      <c r="BN160" s="241"/>
      <c r="BO160" s="241"/>
      <c r="BP160" s="241"/>
      <c r="BQ160" s="241"/>
      <c r="BR160" s="242"/>
      <c r="BS160" s="174">
        <v>0.4</v>
      </c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6"/>
      <c r="CE160" s="99">
        <v>1.5</v>
      </c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174" t="s">
        <v>197</v>
      </c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5"/>
      <c r="DE160" s="175"/>
      <c r="DF160" s="175"/>
      <c r="DG160" s="175"/>
      <c r="DH160" s="175"/>
      <c r="DI160" s="175"/>
      <c r="DJ160" s="175"/>
      <c r="DK160" s="175"/>
      <c r="DL160" s="175"/>
      <c r="DM160" s="175"/>
      <c r="DN160" s="175"/>
      <c r="DO160" s="175"/>
      <c r="DP160" s="175"/>
      <c r="DQ160" s="176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2"/>
      <c r="EE160" s="22"/>
      <c r="EF160" s="22"/>
      <c r="EG160" s="22"/>
      <c r="EH160" s="22"/>
      <c r="EI160" s="22"/>
    </row>
    <row r="161" spans="1:139" ht="24" customHeight="1">
      <c r="A161" s="21"/>
      <c r="B161" s="233" t="s">
        <v>50</v>
      </c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4"/>
      <c r="Y161" s="102" t="s">
        <v>418</v>
      </c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240" t="s">
        <v>46</v>
      </c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  <c r="AX161" s="241"/>
      <c r="AY161" s="241"/>
      <c r="AZ161" s="241"/>
      <c r="BA161" s="241"/>
      <c r="BB161" s="241"/>
      <c r="BC161" s="241"/>
      <c r="BD161" s="241"/>
      <c r="BE161" s="241"/>
      <c r="BF161" s="241"/>
      <c r="BG161" s="241"/>
      <c r="BH161" s="241"/>
      <c r="BI161" s="241"/>
      <c r="BJ161" s="241"/>
      <c r="BK161" s="241"/>
      <c r="BL161" s="241"/>
      <c r="BM161" s="241"/>
      <c r="BN161" s="241"/>
      <c r="BO161" s="241"/>
      <c r="BP161" s="241"/>
      <c r="BQ161" s="241"/>
      <c r="BR161" s="242"/>
      <c r="BS161" s="174">
        <v>0.4</v>
      </c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6"/>
      <c r="CE161" s="99">
        <v>1.5</v>
      </c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174" t="s">
        <v>198</v>
      </c>
      <c r="CU161" s="175"/>
      <c r="CV161" s="175"/>
      <c r="CW161" s="175"/>
      <c r="CX161" s="175"/>
      <c r="CY161" s="175"/>
      <c r="CZ161" s="175"/>
      <c r="DA161" s="175"/>
      <c r="DB161" s="175"/>
      <c r="DC161" s="175"/>
      <c r="DD161" s="175"/>
      <c r="DE161" s="175"/>
      <c r="DF161" s="175"/>
      <c r="DG161" s="175"/>
      <c r="DH161" s="175"/>
      <c r="DI161" s="175"/>
      <c r="DJ161" s="175"/>
      <c r="DK161" s="175"/>
      <c r="DL161" s="175"/>
      <c r="DM161" s="175"/>
      <c r="DN161" s="175"/>
      <c r="DO161" s="175"/>
      <c r="DP161" s="175"/>
      <c r="DQ161" s="176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2"/>
      <c r="EE161" s="22"/>
      <c r="EF161" s="22"/>
      <c r="EG161" s="22"/>
      <c r="EH161" s="22"/>
      <c r="EI161" s="22"/>
    </row>
    <row r="162" spans="1:139" ht="24" customHeight="1">
      <c r="A162" s="21"/>
      <c r="B162" s="233" t="s">
        <v>50</v>
      </c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4"/>
      <c r="Y162" s="102" t="s">
        <v>418</v>
      </c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240" t="s">
        <v>46</v>
      </c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  <c r="AX162" s="241"/>
      <c r="AY162" s="241"/>
      <c r="AZ162" s="241"/>
      <c r="BA162" s="241"/>
      <c r="BB162" s="241"/>
      <c r="BC162" s="241"/>
      <c r="BD162" s="241"/>
      <c r="BE162" s="241"/>
      <c r="BF162" s="241"/>
      <c r="BG162" s="241"/>
      <c r="BH162" s="241"/>
      <c r="BI162" s="241"/>
      <c r="BJ162" s="241"/>
      <c r="BK162" s="241"/>
      <c r="BL162" s="241"/>
      <c r="BM162" s="241"/>
      <c r="BN162" s="241"/>
      <c r="BO162" s="241"/>
      <c r="BP162" s="241"/>
      <c r="BQ162" s="241"/>
      <c r="BR162" s="242"/>
      <c r="BS162" s="174">
        <v>0.4</v>
      </c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6"/>
      <c r="CE162" s="99">
        <v>12</v>
      </c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174" t="s">
        <v>201</v>
      </c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DL162" s="175"/>
      <c r="DM162" s="175"/>
      <c r="DN162" s="175"/>
      <c r="DO162" s="175"/>
      <c r="DP162" s="175"/>
      <c r="DQ162" s="176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2"/>
      <c r="EE162" s="22"/>
      <c r="EF162" s="22"/>
      <c r="EG162" s="22"/>
      <c r="EH162" s="22"/>
      <c r="EI162" s="22"/>
    </row>
    <row r="163" spans="1:139" ht="24" customHeight="1">
      <c r="A163" s="21"/>
      <c r="B163" s="233" t="s">
        <v>50</v>
      </c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4"/>
      <c r="Y163" s="102" t="s">
        <v>418</v>
      </c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240" t="s">
        <v>46</v>
      </c>
      <c r="AK163" s="241"/>
      <c r="AL163" s="241"/>
      <c r="AM163" s="241"/>
      <c r="AN163" s="241"/>
      <c r="AO163" s="241"/>
      <c r="AP163" s="241"/>
      <c r="AQ163" s="241"/>
      <c r="AR163" s="241"/>
      <c r="AS163" s="241"/>
      <c r="AT163" s="241"/>
      <c r="AU163" s="241"/>
      <c r="AV163" s="241"/>
      <c r="AW163" s="241"/>
      <c r="AX163" s="241"/>
      <c r="AY163" s="241"/>
      <c r="AZ163" s="241"/>
      <c r="BA163" s="241"/>
      <c r="BB163" s="241"/>
      <c r="BC163" s="241"/>
      <c r="BD163" s="241"/>
      <c r="BE163" s="241"/>
      <c r="BF163" s="241"/>
      <c r="BG163" s="241"/>
      <c r="BH163" s="241"/>
      <c r="BI163" s="241"/>
      <c r="BJ163" s="241"/>
      <c r="BK163" s="241"/>
      <c r="BL163" s="241"/>
      <c r="BM163" s="241"/>
      <c r="BN163" s="241"/>
      <c r="BO163" s="241"/>
      <c r="BP163" s="241"/>
      <c r="BQ163" s="241"/>
      <c r="BR163" s="242"/>
      <c r="BS163" s="174">
        <v>0.4</v>
      </c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6"/>
      <c r="CE163" s="99">
        <v>2</v>
      </c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174" t="s">
        <v>207</v>
      </c>
      <c r="CU163" s="175"/>
      <c r="CV163" s="175"/>
      <c r="CW163" s="175"/>
      <c r="CX163" s="175"/>
      <c r="CY163" s="175"/>
      <c r="CZ163" s="175"/>
      <c r="DA163" s="175"/>
      <c r="DB163" s="175"/>
      <c r="DC163" s="175"/>
      <c r="DD163" s="175"/>
      <c r="DE163" s="175"/>
      <c r="DF163" s="175"/>
      <c r="DG163" s="175"/>
      <c r="DH163" s="175"/>
      <c r="DI163" s="175"/>
      <c r="DJ163" s="175"/>
      <c r="DK163" s="175"/>
      <c r="DL163" s="175"/>
      <c r="DM163" s="175"/>
      <c r="DN163" s="175"/>
      <c r="DO163" s="175"/>
      <c r="DP163" s="175"/>
      <c r="DQ163" s="176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2"/>
      <c r="EE163" s="22"/>
      <c r="EF163" s="22"/>
      <c r="EG163" s="22"/>
      <c r="EH163" s="22"/>
      <c r="EI163" s="22"/>
    </row>
    <row r="164" spans="1:139" ht="24" customHeight="1">
      <c r="A164" s="21"/>
      <c r="B164" s="233" t="s">
        <v>50</v>
      </c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4"/>
      <c r="Y164" s="102" t="s">
        <v>420</v>
      </c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240" t="s">
        <v>46</v>
      </c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1"/>
      <c r="AX164" s="241"/>
      <c r="AY164" s="241"/>
      <c r="AZ164" s="241"/>
      <c r="BA164" s="241"/>
      <c r="BB164" s="241"/>
      <c r="BC164" s="241"/>
      <c r="BD164" s="241"/>
      <c r="BE164" s="241"/>
      <c r="BF164" s="241"/>
      <c r="BG164" s="241"/>
      <c r="BH164" s="241"/>
      <c r="BI164" s="241"/>
      <c r="BJ164" s="241"/>
      <c r="BK164" s="241"/>
      <c r="BL164" s="241"/>
      <c r="BM164" s="241"/>
      <c r="BN164" s="241"/>
      <c r="BO164" s="241"/>
      <c r="BP164" s="241"/>
      <c r="BQ164" s="241"/>
      <c r="BR164" s="242"/>
      <c r="BS164" s="174">
        <v>0.4</v>
      </c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6"/>
      <c r="CE164" s="99">
        <v>90</v>
      </c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174" t="s">
        <v>209</v>
      </c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5"/>
      <c r="DE164" s="175"/>
      <c r="DF164" s="175"/>
      <c r="DG164" s="175"/>
      <c r="DH164" s="175"/>
      <c r="DI164" s="175"/>
      <c r="DJ164" s="175"/>
      <c r="DK164" s="175"/>
      <c r="DL164" s="175"/>
      <c r="DM164" s="175"/>
      <c r="DN164" s="175"/>
      <c r="DO164" s="175"/>
      <c r="DP164" s="175"/>
      <c r="DQ164" s="176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2"/>
      <c r="EE164" s="22"/>
      <c r="EF164" s="22"/>
      <c r="EG164" s="22"/>
      <c r="EH164" s="22"/>
      <c r="EI164" s="22"/>
    </row>
    <row r="165" spans="1:139" ht="24" customHeight="1">
      <c r="A165" s="21"/>
      <c r="B165" s="233" t="s">
        <v>50</v>
      </c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4"/>
      <c r="Y165" s="102" t="s">
        <v>421</v>
      </c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240" t="s">
        <v>46</v>
      </c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  <c r="AX165" s="241"/>
      <c r="AY165" s="241"/>
      <c r="AZ165" s="241"/>
      <c r="BA165" s="241"/>
      <c r="BB165" s="241"/>
      <c r="BC165" s="241"/>
      <c r="BD165" s="241"/>
      <c r="BE165" s="241"/>
      <c r="BF165" s="241"/>
      <c r="BG165" s="241"/>
      <c r="BH165" s="241"/>
      <c r="BI165" s="241"/>
      <c r="BJ165" s="241"/>
      <c r="BK165" s="241"/>
      <c r="BL165" s="241"/>
      <c r="BM165" s="241"/>
      <c r="BN165" s="241"/>
      <c r="BO165" s="241"/>
      <c r="BP165" s="241"/>
      <c r="BQ165" s="241"/>
      <c r="BR165" s="242"/>
      <c r="BS165" s="174">
        <v>0.4</v>
      </c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6"/>
      <c r="CE165" s="99">
        <v>79.5</v>
      </c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174" t="s">
        <v>211</v>
      </c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5"/>
      <c r="DM165" s="175"/>
      <c r="DN165" s="175"/>
      <c r="DO165" s="175"/>
      <c r="DP165" s="175"/>
      <c r="DQ165" s="176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2"/>
      <c r="EE165" s="22"/>
      <c r="EF165" s="22"/>
      <c r="EG165" s="22"/>
      <c r="EH165" s="22"/>
      <c r="EI165" s="22"/>
    </row>
    <row r="166" spans="1:139" ht="24" customHeight="1">
      <c r="A166" s="21"/>
      <c r="B166" s="233" t="s">
        <v>50</v>
      </c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4"/>
      <c r="Y166" s="102" t="s">
        <v>425</v>
      </c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240" t="s">
        <v>46</v>
      </c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1"/>
      <c r="BH166" s="241"/>
      <c r="BI166" s="241"/>
      <c r="BJ166" s="241"/>
      <c r="BK166" s="241"/>
      <c r="BL166" s="241"/>
      <c r="BM166" s="241"/>
      <c r="BN166" s="241"/>
      <c r="BO166" s="241"/>
      <c r="BP166" s="241"/>
      <c r="BQ166" s="241"/>
      <c r="BR166" s="242"/>
      <c r="BS166" s="174">
        <v>0.4</v>
      </c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6"/>
      <c r="CE166" s="99">
        <v>197</v>
      </c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174" t="s">
        <v>225</v>
      </c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5"/>
      <c r="DE166" s="175"/>
      <c r="DF166" s="175"/>
      <c r="DG166" s="175"/>
      <c r="DH166" s="175"/>
      <c r="DI166" s="175"/>
      <c r="DJ166" s="175"/>
      <c r="DK166" s="175"/>
      <c r="DL166" s="175"/>
      <c r="DM166" s="175"/>
      <c r="DN166" s="175"/>
      <c r="DO166" s="175"/>
      <c r="DP166" s="175"/>
      <c r="DQ166" s="176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2"/>
      <c r="EE166" s="22"/>
      <c r="EF166" s="22"/>
      <c r="EG166" s="22"/>
      <c r="EH166" s="22"/>
      <c r="EI166" s="22"/>
    </row>
    <row r="167" spans="1:139" ht="24" customHeight="1">
      <c r="A167" s="21"/>
      <c r="B167" s="233" t="s">
        <v>50</v>
      </c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4"/>
      <c r="Y167" s="102" t="s">
        <v>426</v>
      </c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240" t="s">
        <v>46</v>
      </c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41"/>
      <c r="BD167" s="241"/>
      <c r="BE167" s="241"/>
      <c r="BF167" s="241"/>
      <c r="BG167" s="241"/>
      <c r="BH167" s="241"/>
      <c r="BI167" s="241"/>
      <c r="BJ167" s="241"/>
      <c r="BK167" s="241"/>
      <c r="BL167" s="241"/>
      <c r="BM167" s="241"/>
      <c r="BN167" s="241"/>
      <c r="BO167" s="241"/>
      <c r="BP167" s="241"/>
      <c r="BQ167" s="241"/>
      <c r="BR167" s="242"/>
      <c r="BS167" s="174">
        <v>0.4</v>
      </c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6"/>
      <c r="CE167" s="99">
        <v>15</v>
      </c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174" t="s">
        <v>227</v>
      </c>
      <c r="CU167" s="175"/>
      <c r="CV167" s="175"/>
      <c r="CW167" s="175"/>
      <c r="CX167" s="175"/>
      <c r="CY167" s="175"/>
      <c r="CZ167" s="175"/>
      <c r="DA167" s="175"/>
      <c r="DB167" s="175"/>
      <c r="DC167" s="175"/>
      <c r="DD167" s="175"/>
      <c r="DE167" s="175"/>
      <c r="DF167" s="175"/>
      <c r="DG167" s="175"/>
      <c r="DH167" s="175"/>
      <c r="DI167" s="175"/>
      <c r="DJ167" s="175"/>
      <c r="DK167" s="175"/>
      <c r="DL167" s="175"/>
      <c r="DM167" s="175"/>
      <c r="DN167" s="175"/>
      <c r="DO167" s="175"/>
      <c r="DP167" s="175"/>
      <c r="DQ167" s="176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2"/>
      <c r="EE167" s="22"/>
      <c r="EF167" s="22"/>
      <c r="EG167" s="22"/>
      <c r="EH167" s="22"/>
      <c r="EI167" s="22"/>
    </row>
    <row r="168" spans="1:139" ht="24" customHeight="1">
      <c r="A168" s="21"/>
      <c r="B168" s="233" t="s">
        <v>50</v>
      </c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4"/>
      <c r="Y168" s="102" t="s">
        <v>404</v>
      </c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240" t="s">
        <v>46</v>
      </c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241"/>
      <c r="AZ168" s="241"/>
      <c r="BA168" s="241"/>
      <c r="BB168" s="241"/>
      <c r="BC168" s="241"/>
      <c r="BD168" s="241"/>
      <c r="BE168" s="241"/>
      <c r="BF168" s="241"/>
      <c r="BG168" s="241"/>
      <c r="BH168" s="241"/>
      <c r="BI168" s="241"/>
      <c r="BJ168" s="241"/>
      <c r="BK168" s="241"/>
      <c r="BL168" s="241"/>
      <c r="BM168" s="241"/>
      <c r="BN168" s="241"/>
      <c r="BO168" s="241"/>
      <c r="BP168" s="241"/>
      <c r="BQ168" s="241"/>
      <c r="BR168" s="242"/>
      <c r="BS168" s="174">
        <v>10</v>
      </c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6"/>
      <c r="CE168" s="99">
        <v>1530</v>
      </c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174" t="s">
        <v>229</v>
      </c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6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2"/>
      <c r="EE168" s="22"/>
      <c r="EF168" s="22"/>
      <c r="EG168" s="22"/>
      <c r="EH168" s="22"/>
      <c r="EI168" s="22"/>
    </row>
    <row r="169" spans="1:139" ht="24" customHeight="1">
      <c r="A169" s="21"/>
      <c r="B169" s="233" t="s">
        <v>50</v>
      </c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4"/>
      <c r="Y169" s="102" t="s">
        <v>428</v>
      </c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240" t="s">
        <v>46</v>
      </c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U169" s="241"/>
      <c r="AV169" s="241"/>
      <c r="AW169" s="241"/>
      <c r="AX169" s="241"/>
      <c r="AY169" s="241"/>
      <c r="AZ169" s="241"/>
      <c r="BA169" s="241"/>
      <c r="BB169" s="241"/>
      <c r="BC169" s="241"/>
      <c r="BD169" s="241"/>
      <c r="BE169" s="241"/>
      <c r="BF169" s="241"/>
      <c r="BG169" s="241"/>
      <c r="BH169" s="241"/>
      <c r="BI169" s="241"/>
      <c r="BJ169" s="241"/>
      <c r="BK169" s="241"/>
      <c r="BL169" s="241"/>
      <c r="BM169" s="241"/>
      <c r="BN169" s="241"/>
      <c r="BO169" s="241"/>
      <c r="BP169" s="241"/>
      <c r="BQ169" s="241"/>
      <c r="BR169" s="242"/>
      <c r="BS169" s="174">
        <v>10</v>
      </c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6"/>
      <c r="CE169" s="99">
        <v>1160</v>
      </c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174" t="s">
        <v>232</v>
      </c>
      <c r="CU169" s="175"/>
      <c r="CV169" s="175"/>
      <c r="CW169" s="175"/>
      <c r="CX169" s="175"/>
      <c r="CY169" s="175"/>
      <c r="CZ169" s="175"/>
      <c r="DA169" s="175"/>
      <c r="DB169" s="175"/>
      <c r="DC169" s="175"/>
      <c r="DD169" s="175"/>
      <c r="DE169" s="175"/>
      <c r="DF169" s="175"/>
      <c r="DG169" s="175"/>
      <c r="DH169" s="175"/>
      <c r="DI169" s="175"/>
      <c r="DJ169" s="175"/>
      <c r="DK169" s="175"/>
      <c r="DL169" s="175"/>
      <c r="DM169" s="175"/>
      <c r="DN169" s="175"/>
      <c r="DO169" s="175"/>
      <c r="DP169" s="175"/>
      <c r="DQ169" s="176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2"/>
      <c r="EE169" s="22"/>
      <c r="EF169" s="22"/>
      <c r="EG169" s="22"/>
      <c r="EH169" s="22"/>
      <c r="EI169" s="22"/>
    </row>
    <row r="170" spans="1:139" ht="24" customHeight="1">
      <c r="A170" s="21"/>
      <c r="B170" s="233" t="s">
        <v>50</v>
      </c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4"/>
      <c r="Y170" s="102" t="s">
        <v>429</v>
      </c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240" t="s">
        <v>46</v>
      </c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  <c r="AX170" s="241"/>
      <c r="AY170" s="241"/>
      <c r="AZ170" s="241"/>
      <c r="BA170" s="241"/>
      <c r="BB170" s="241"/>
      <c r="BC170" s="241"/>
      <c r="BD170" s="241"/>
      <c r="BE170" s="241"/>
      <c r="BF170" s="241"/>
      <c r="BG170" s="241"/>
      <c r="BH170" s="241"/>
      <c r="BI170" s="241"/>
      <c r="BJ170" s="241"/>
      <c r="BK170" s="241"/>
      <c r="BL170" s="241"/>
      <c r="BM170" s="241"/>
      <c r="BN170" s="241"/>
      <c r="BO170" s="241"/>
      <c r="BP170" s="241"/>
      <c r="BQ170" s="241"/>
      <c r="BR170" s="242"/>
      <c r="BS170" s="174">
        <v>0.4</v>
      </c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6"/>
      <c r="CE170" s="99">
        <v>20</v>
      </c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174" t="s">
        <v>238</v>
      </c>
      <c r="CU170" s="175"/>
      <c r="CV170" s="175"/>
      <c r="CW170" s="175"/>
      <c r="CX170" s="175"/>
      <c r="CY170" s="175"/>
      <c r="CZ170" s="175"/>
      <c r="DA170" s="175"/>
      <c r="DB170" s="175"/>
      <c r="DC170" s="175"/>
      <c r="DD170" s="175"/>
      <c r="DE170" s="175"/>
      <c r="DF170" s="175"/>
      <c r="DG170" s="175"/>
      <c r="DH170" s="175"/>
      <c r="DI170" s="175"/>
      <c r="DJ170" s="175"/>
      <c r="DK170" s="175"/>
      <c r="DL170" s="175"/>
      <c r="DM170" s="175"/>
      <c r="DN170" s="175"/>
      <c r="DO170" s="175"/>
      <c r="DP170" s="175"/>
      <c r="DQ170" s="176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2"/>
      <c r="EE170" s="22"/>
      <c r="EF170" s="22"/>
      <c r="EG170" s="22"/>
      <c r="EH170" s="22"/>
      <c r="EI170" s="22"/>
    </row>
    <row r="171" spans="1:139" ht="24" customHeight="1">
      <c r="A171" s="21"/>
      <c r="B171" s="233" t="s">
        <v>50</v>
      </c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4"/>
      <c r="Y171" s="102" t="s">
        <v>418</v>
      </c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240" t="s">
        <v>46</v>
      </c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  <c r="AX171" s="241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  <c r="BI171" s="241"/>
      <c r="BJ171" s="241"/>
      <c r="BK171" s="241"/>
      <c r="BL171" s="241"/>
      <c r="BM171" s="241"/>
      <c r="BN171" s="241"/>
      <c r="BO171" s="241"/>
      <c r="BP171" s="241"/>
      <c r="BQ171" s="241"/>
      <c r="BR171" s="242"/>
      <c r="BS171" s="174">
        <v>0.4</v>
      </c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6"/>
      <c r="CE171" s="99">
        <v>2</v>
      </c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174" t="s">
        <v>240</v>
      </c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  <c r="DN171" s="175"/>
      <c r="DO171" s="175"/>
      <c r="DP171" s="175"/>
      <c r="DQ171" s="176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2"/>
      <c r="EE171" s="22"/>
      <c r="EF171" s="22"/>
      <c r="EG171" s="22"/>
      <c r="EH171" s="22"/>
      <c r="EI171" s="22"/>
    </row>
    <row r="172" spans="1:139" ht="24" customHeight="1">
      <c r="A172" s="21"/>
      <c r="B172" s="233" t="s">
        <v>50</v>
      </c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4"/>
      <c r="Y172" s="102" t="s">
        <v>432</v>
      </c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240" t="s">
        <v>46</v>
      </c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  <c r="AV172" s="241"/>
      <c r="AW172" s="241"/>
      <c r="AX172" s="241"/>
      <c r="AY172" s="241"/>
      <c r="AZ172" s="241"/>
      <c r="BA172" s="241"/>
      <c r="BB172" s="241"/>
      <c r="BC172" s="241"/>
      <c r="BD172" s="241"/>
      <c r="BE172" s="241"/>
      <c r="BF172" s="241"/>
      <c r="BG172" s="241"/>
      <c r="BH172" s="241"/>
      <c r="BI172" s="241"/>
      <c r="BJ172" s="241"/>
      <c r="BK172" s="241"/>
      <c r="BL172" s="241"/>
      <c r="BM172" s="241"/>
      <c r="BN172" s="241"/>
      <c r="BO172" s="241"/>
      <c r="BP172" s="241"/>
      <c r="BQ172" s="241"/>
      <c r="BR172" s="242"/>
      <c r="BS172" s="174">
        <v>0.4</v>
      </c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6"/>
      <c r="CE172" s="99">
        <v>66</v>
      </c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174" t="s">
        <v>242</v>
      </c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5"/>
      <c r="DF172" s="175"/>
      <c r="DG172" s="175"/>
      <c r="DH172" s="175"/>
      <c r="DI172" s="175"/>
      <c r="DJ172" s="175"/>
      <c r="DK172" s="175"/>
      <c r="DL172" s="175"/>
      <c r="DM172" s="175"/>
      <c r="DN172" s="175"/>
      <c r="DO172" s="175"/>
      <c r="DP172" s="175"/>
      <c r="DQ172" s="176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2"/>
      <c r="EE172" s="22"/>
      <c r="EF172" s="22"/>
      <c r="EG172" s="22"/>
      <c r="EH172" s="22"/>
      <c r="EI172" s="22"/>
    </row>
    <row r="173" spans="1:139" ht="24" customHeight="1">
      <c r="A173" s="21"/>
      <c r="B173" s="233" t="s">
        <v>50</v>
      </c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4"/>
      <c r="Y173" s="102" t="s">
        <v>430</v>
      </c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240" t="s">
        <v>46</v>
      </c>
      <c r="AK173" s="241"/>
      <c r="AL173" s="241"/>
      <c r="AM173" s="241"/>
      <c r="AN173" s="241"/>
      <c r="AO173" s="241"/>
      <c r="AP173" s="241"/>
      <c r="AQ173" s="241"/>
      <c r="AR173" s="241"/>
      <c r="AS173" s="241"/>
      <c r="AT173" s="241"/>
      <c r="AU173" s="241"/>
      <c r="AV173" s="241"/>
      <c r="AW173" s="241"/>
      <c r="AX173" s="241"/>
      <c r="AY173" s="241"/>
      <c r="AZ173" s="241"/>
      <c r="BA173" s="241"/>
      <c r="BB173" s="241"/>
      <c r="BC173" s="241"/>
      <c r="BD173" s="241"/>
      <c r="BE173" s="241"/>
      <c r="BF173" s="241"/>
      <c r="BG173" s="241"/>
      <c r="BH173" s="241"/>
      <c r="BI173" s="241"/>
      <c r="BJ173" s="241"/>
      <c r="BK173" s="241"/>
      <c r="BL173" s="241"/>
      <c r="BM173" s="241"/>
      <c r="BN173" s="241"/>
      <c r="BO173" s="241"/>
      <c r="BP173" s="241"/>
      <c r="BQ173" s="241"/>
      <c r="BR173" s="242"/>
      <c r="BS173" s="174">
        <v>0.4</v>
      </c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6"/>
      <c r="CE173" s="99">
        <v>20</v>
      </c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174" t="s">
        <v>249</v>
      </c>
      <c r="CU173" s="175"/>
      <c r="CV173" s="175"/>
      <c r="CW173" s="175"/>
      <c r="CX173" s="175"/>
      <c r="CY173" s="175"/>
      <c r="CZ173" s="175"/>
      <c r="DA173" s="175"/>
      <c r="DB173" s="175"/>
      <c r="DC173" s="175"/>
      <c r="DD173" s="175"/>
      <c r="DE173" s="175"/>
      <c r="DF173" s="175"/>
      <c r="DG173" s="175"/>
      <c r="DH173" s="175"/>
      <c r="DI173" s="175"/>
      <c r="DJ173" s="175"/>
      <c r="DK173" s="175"/>
      <c r="DL173" s="175"/>
      <c r="DM173" s="175"/>
      <c r="DN173" s="175"/>
      <c r="DO173" s="175"/>
      <c r="DP173" s="175"/>
      <c r="DQ173" s="176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2"/>
      <c r="EE173" s="22"/>
      <c r="EF173" s="22"/>
      <c r="EG173" s="22"/>
      <c r="EH173" s="22"/>
      <c r="EI173" s="22"/>
    </row>
    <row r="174" spans="1:139" ht="24" customHeight="1">
      <c r="A174" s="21"/>
      <c r="B174" s="100" t="s">
        <v>49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1"/>
      <c r="Y174" s="102" t="s">
        <v>433</v>
      </c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240" t="s">
        <v>46</v>
      </c>
      <c r="AK174" s="241"/>
      <c r="AL174" s="241"/>
      <c r="AM174" s="241"/>
      <c r="AN174" s="241"/>
      <c r="AO174" s="241"/>
      <c r="AP174" s="241"/>
      <c r="AQ174" s="241"/>
      <c r="AR174" s="241"/>
      <c r="AS174" s="241"/>
      <c r="AT174" s="241"/>
      <c r="AU174" s="241"/>
      <c r="AV174" s="241"/>
      <c r="AW174" s="241"/>
      <c r="AX174" s="241"/>
      <c r="AY174" s="241"/>
      <c r="AZ174" s="241"/>
      <c r="BA174" s="241"/>
      <c r="BB174" s="241"/>
      <c r="BC174" s="241"/>
      <c r="BD174" s="241"/>
      <c r="BE174" s="241"/>
      <c r="BF174" s="241"/>
      <c r="BG174" s="241"/>
      <c r="BH174" s="241"/>
      <c r="BI174" s="241"/>
      <c r="BJ174" s="241"/>
      <c r="BK174" s="241"/>
      <c r="BL174" s="241"/>
      <c r="BM174" s="241"/>
      <c r="BN174" s="241"/>
      <c r="BO174" s="241"/>
      <c r="BP174" s="241"/>
      <c r="BQ174" s="241"/>
      <c r="BR174" s="242"/>
      <c r="BS174" s="174">
        <v>0.4</v>
      </c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6"/>
      <c r="CE174" s="99">
        <v>26</v>
      </c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174" t="s">
        <v>257</v>
      </c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175"/>
      <c r="DH174" s="175"/>
      <c r="DI174" s="175"/>
      <c r="DJ174" s="175"/>
      <c r="DK174" s="175"/>
      <c r="DL174" s="175"/>
      <c r="DM174" s="175"/>
      <c r="DN174" s="175"/>
      <c r="DO174" s="175"/>
      <c r="DP174" s="175"/>
      <c r="DQ174" s="176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2"/>
      <c r="EE174" s="22"/>
      <c r="EF174" s="22"/>
      <c r="EG174" s="22"/>
      <c r="EH174" s="22"/>
      <c r="EI174" s="22"/>
    </row>
    <row r="175" spans="1:139" ht="24" customHeight="1">
      <c r="A175" s="21"/>
      <c r="B175" s="199" t="s">
        <v>129</v>
      </c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200"/>
      <c r="Y175" s="102" t="s">
        <v>437</v>
      </c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240" t="s">
        <v>46</v>
      </c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  <c r="AW175" s="241"/>
      <c r="AX175" s="241"/>
      <c r="AY175" s="241"/>
      <c r="AZ175" s="241"/>
      <c r="BA175" s="241"/>
      <c r="BB175" s="241"/>
      <c r="BC175" s="241"/>
      <c r="BD175" s="241"/>
      <c r="BE175" s="241"/>
      <c r="BF175" s="241"/>
      <c r="BG175" s="241"/>
      <c r="BH175" s="241"/>
      <c r="BI175" s="241"/>
      <c r="BJ175" s="241"/>
      <c r="BK175" s="241"/>
      <c r="BL175" s="241"/>
      <c r="BM175" s="241"/>
      <c r="BN175" s="241"/>
      <c r="BO175" s="241"/>
      <c r="BP175" s="241"/>
      <c r="BQ175" s="241"/>
      <c r="BR175" s="242"/>
      <c r="BS175" s="174">
        <v>0.4</v>
      </c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6"/>
      <c r="CE175" s="99">
        <v>25</v>
      </c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174" t="s">
        <v>273</v>
      </c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6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2"/>
      <c r="EE175" s="22"/>
      <c r="EF175" s="22"/>
      <c r="EG175" s="22"/>
      <c r="EH175" s="22"/>
      <c r="EI175" s="22"/>
    </row>
    <row r="176" spans="1:139" ht="24" customHeight="1">
      <c r="A176" s="21"/>
      <c r="B176" s="100" t="s">
        <v>278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1"/>
      <c r="Y176" s="102" t="s">
        <v>441</v>
      </c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240" t="s">
        <v>46</v>
      </c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  <c r="AW176" s="241"/>
      <c r="AX176" s="241"/>
      <c r="AY176" s="241"/>
      <c r="AZ176" s="241"/>
      <c r="BA176" s="241"/>
      <c r="BB176" s="241"/>
      <c r="BC176" s="241"/>
      <c r="BD176" s="241"/>
      <c r="BE176" s="241"/>
      <c r="BF176" s="241"/>
      <c r="BG176" s="241"/>
      <c r="BH176" s="241"/>
      <c r="BI176" s="241"/>
      <c r="BJ176" s="241"/>
      <c r="BK176" s="241"/>
      <c r="BL176" s="241"/>
      <c r="BM176" s="241"/>
      <c r="BN176" s="241"/>
      <c r="BO176" s="241"/>
      <c r="BP176" s="241"/>
      <c r="BQ176" s="241"/>
      <c r="BR176" s="242"/>
      <c r="BS176" s="174">
        <v>0.22</v>
      </c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6"/>
      <c r="CE176" s="99">
        <v>10</v>
      </c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174" t="s">
        <v>277</v>
      </c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  <c r="DN176" s="175"/>
      <c r="DO176" s="175"/>
      <c r="DP176" s="175"/>
      <c r="DQ176" s="176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2"/>
      <c r="EE176" s="22"/>
      <c r="EF176" s="22"/>
      <c r="EG176" s="22"/>
      <c r="EH176" s="22"/>
      <c r="EI176" s="22"/>
    </row>
    <row r="177" spans="1:139" ht="24" customHeight="1">
      <c r="A177" s="21"/>
      <c r="B177" s="199" t="s">
        <v>378</v>
      </c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200"/>
      <c r="Y177" s="235" t="s">
        <v>457</v>
      </c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7"/>
      <c r="AJ177" s="240" t="s">
        <v>46</v>
      </c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241"/>
      <c r="BD177" s="241"/>
      <c r="BE177" s="241"/>
      <c r="BF177" s="241"/>
      <c r="BG177" s="241"/>
      <c r="BH177" s="241"/>
      <c r="BI177" s="241"/>
      <c r="BJ177" s="241"/>
      <c r="BK177" s="241"/>
      <c r="BL177" s="241"/>
      <c r="BM177" s="241"/>
      <c r="BN177" s="241"/>
      <c r="BO177" s="241"/>
      <c r="BP177" s="241"/>
      <c r="BQ177" s="241"/>
      <c r="BR177" s="242"/>
      <c r="BS177" s="174">
        <v>10</v>
      </c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6"/>
      <c r="CE177" s="99">
        <v>1500</v>
      </c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174" t="s">
        <v>380</v>
      </c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  <c r="DN177" s="175"/>
      <c r="DO177" s="175"/>
      <c r="DP177" s="175"/>
      <c r="DQ177" s="176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2"/>
      <c r="EE177" s="22"/>
      <c r="EF177" s="22"/>
      <c r="EG177" s="22"/>
      <c r="EH177" s="22"/>
      <c r="EI177" s="22"/>
    </row>
    <row r="178" spans="1:139" ht="12.75">
      <c r="A178" s="21"/>
      <c r="B178" s="233" t="s">
        <v>5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4"/>
      <c r="Y178" s="235" t="s">
        <v>12</v>
      </c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7"/>
      <c r="AJ178" s="99" t="s">
        <v>12</v>
      </c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102" t="s">
        <v>12</v>
      </c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99">
        <f>SUM(CE150:CS177)</f>
        <v>6579.9</v>
      </c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174" t="s">
        <v>12</v>
      </c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6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2"/>
      <c r="EE178" s="22"/>
      <c r="EF178" s="22"/>
      <c r="EG178" s="22"/>
      <c r="EH178" s="22"/>
      <c r="EI178" s="22"/>
    </row>
    <row r="179" spans="1:139" ht="12.75">
      <c r="A179" s="19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2"/>
      <c r="EE179" s="22"/>
      <c r="EF179" s="22"/>
      <c r="EG179" s="22"/>
      <c r="EH179" s="22"/>
      <c r="EI179" s="22"/>
    </row>
    <row r="180" spans="1:139" ht="12.75">
      <c r="A180" s="19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2"/>
      <c r="EE180" s="22"/>
      <c r="EF180" s="22"/>
      <c r="EG180" s="22"/>
      <c r="EH180" s="22"/>
      <c r="EI180" s="22"/>
    </row>
    <row r="181" spans="4:131" ht="15.75" customHeight="1">
      <c r="D181" s="107" t="s">
        <v>499</v>
      </c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V181" s="108" t="s">
        <v>500</v>
      </c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CB181" s="109" t="s">
        <v>501</v>
      </c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</row>
    <row r="182" spans="48:131" s="55" customFormat="1" ht="11.25" customHeight="1">
      <c r="AV182" s="106" t="s">
        <v>491</v>
      </c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CB182" s="106" t="s">
        <v>492</v>
      </c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6"/>
      <c r="DE182" s="106"/>
      <c r="DH182" s="106" t="s">
        <v>493</v>
      </c>
      <c r="DI182" s="106"/>
      <c r="DJ182" s="106"/>
      <c r="DK182" s="106"/>
      <c r="DL182" s="106"/>
      <c r="DM182" s="106"/>
      <c r="DN182" s="106"/>
      <c r="DO182" s="106"/>
      <c r="DP182" s="106"/>
      <c r="DQ182" s="106"/>
      <c r="DR182" s="106"/>
      <c r="DS182" s="106"/>
      <c r="DT182" s="106"/>
      <c r="DU182" s="106"/>
      <c r="DV182" s="106"/>
      <c r="DW182" s="106"/>
      <c r="DX182" s="106"/>
      <c r="DY182" s="106"/>
      <c r="DZ182" s="106"/>
      <c r="EA182" s="106"/>
    </row>
    <row r="183" spans="4:131" ht="63.75" customHeight="1">
      <c r="D183" s="107" t="s">
        <v>489</v>
      </c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V183" s="108" t="s">
        <v>490</v>
      </c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CB183" s="109" t="s">
        <v>502</v>
      </c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</row>
    <row r="184" spans="48:131" s="55" customFormat="1" ht="11.25" customHeight="1">
      <c r="AV184" s="106" t="s">
        <v>491</v>
      </c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CB184" s="106" t="s">
        <v>492</v>
      </c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H184" s="106" t="s">
        <v>493</v>
      </c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</row>
    <row r="185" spans="1:128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V185" s="128" t="s">
        <v>494</v>
      </c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CB185" s="124" t="s">
        <v>495</v>
      </c>
      <c r="CC185" s="124"/>
      <c r="CD185" s="128" t="s">
        <v>487</v>
      </c>
      <c r="CE185" s="128"/>
      <c r="CF185" s="128"/>
      <c r="CG185" s="1" t="s">
        <v>495</v>
      </c>
      <c r="CI185" s="128" t="s">
        <v>485</v>
      </c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4">
        <v>20</v>
      </c>
      <c r="CV185" s="124"/>
      <c r="CW185" s="124"/>
      <c r="CX185" s="124"/>
      <c r="CY185" s="127" t="s">
        <v>488</v>
      </c>
      <c r="CZ185" s="127"/>
      <c r="DA185" s="127"/>
      <c r="DB185" s="1" t="s">
        <v>496</v>
      </c>
      <c r="DS185" s="16"/>
      <c r="DT185" s="16"/>
      <c r="DU185" s="16"/>
      <c r="DV185" s="16"/>
      <c r="DW185" s="16"/>
      <c r="DX185" s="16"/>
    </row>
    <row r="186" spans="48:128" s="55" customFormat="1" ht="12.75">
      <c r="AV186" s="106" t="s">
        <v>497</v>
      </c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CB186" s="113" t="s">
        <v>498</v>
      </c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F186" s="1"/>
      <c r="DS186" s="56"/>
      <c r="DT186" s="56"/>
      <c r="DU186" s="56"/>
      <c r="DV186" s="56"/>
      <c r="DW186" s="56"/>
      <c r="DX186" s="56"/>
    </row>
  </sheetData>
  <mergeCells count="1105">
    <mergeCell ref="AV186:BY186"/>
    <mergeCell ref="CB186:DD186"/>
    <mergeCell ref="AV184:BY184"/>
    <mergeCell ref="CB184:DE184"/>
    <mergeCell ref="DH184:EA184"/>
    <mergeCell ref="AV185:BY185"/>
    <mergeCell ref="CB185:CC185"/>
    <mergeCell ref="CD185:CF185"/>
    <mergeCell ref="CI185:CT185"/>
    <mergeCell ref="CU185:CX185"/>
    <mergeCell ref="CY185:DA185"/>
    <mergeCell ref="AV182:BY182"/>
    <mergeCell ref="CB182:DE182"/>
    <mergeCell ref="DH182:EA182"/>
    <mergeCell ref="D183:AT183"/>
    <mergeCell ref="AV183:BY183"/>
    <mergeCell ref="CB183:DE183"/>
    <mergeCell ref="DH183:EA183"/>
    <mergeCell ref="D181:AT181"/>
    <mergeCell ref="AV181:BY181"/>
    <mergeCell ref="CB181:DE181"/>
    <mergeCell ref="DH181:EA181"/>
    <mergeCell ref="CE178:CS178"/>
    <mergeCell ref="CT178:DQ178"/>
    <mergeCell ref="B177:X177"/>
    <mergeCell ref="Y177:AI177"/>
    <mergeCell ref="B178:X178"/>
    <mergeCell ref="Y178:AI178"/>
    <mergeCell ref="AJ178:BR178"/>
    <mergeCell ref="BS178:CD178"/>
    <mergeCell ref="AJ177:BR177"/>
    <mergeCell ref="BS177:CD177"/>
    <mergeCell ref="CE175:CS175"/>
    <mergeCell ref="CT175:DQ175"/>
    <mergeCell ref="CE176:CS176"/>
    <mergeCell ref="CT176:DQ176"/>
    <mergeCell ref="CE177:CS177"/>
    <mergeCell ref="CT177:DQ177"/>
    <mergeCell ref="B176:X176"/>
    <mergeCell ref="Y176:AI176"/>
    <mergeCell ref="AJ176:BR176"/>
    <mergeCell ref="BS176:CD176"/>
    <mergeCell ref="B175:X175"/>
    <mergeCell ref="Y175:AI175"/>
    <mergeCell ref="AJ175:BR175"/>
    <mergeCell ref="BS175:CD175"/>
    <mergeCell ref="CE174:CS174"/>
    <mergeCell ref="CT174:DQ174"/>
    <mergeCell ref="B173:X173"/>
    <mergeCell ref="Y173:AI173"/>
    <mergeCell ref="B174:X174"/>
    <mergeCell ref="Y174:AI174"/>
    <mergeCell ref="AJ174:BR174"/>
    <mergeCell ref="BS174:CD174"/>
    <mergeCell ref="AJ173:BR173"/>
    <mergeCell ref="BS173:CD173"/>
    <mergeCell ref="CE171:CS171"/>
    <mergeCell ref="CT171:DQ171"/>
    <mergeCell ref="CE172:CS172"/>
    <mergeCell ref="CT172:DQ172"/>
    <mergeCell ref="CE173:CS173"/>
    <mergeCell ref="CT173:DQ173"/>
    <mergeCell ref="B172:X172"/>
    <mergeCell ref="Y172:AI172"/>
    <mergeCell ref="AJ172:BR172"/>
    <mergeCell ref="BS172:CD172"/>
    <mergeCell ref="B171:X171"/>
    <mergeCell ref="Y171:AI171"/>
    <mergeCell ref="AJ171:BR171"/>
    <mergeCell ref="BS171:CD171"/>
    <mergeCell ref="CE170:CS170"/>
    <mergeCell ref="CT170:DQ170"/>
    <mergeCell ref="B169:X169"/>
    <mergeCell ref="Y169:AI169"/>
    <mergeCell ref="B170:X170"/>
    <mergeCell ref="Y170:AI170"/>
    <mergeCell ref="AJ170:BR170"/>
    <mergeCell ref="BS170:CD170"/>
    <mergeCell ref="AJ169:BR169"/>
    <mergeCell ref="BS169:CD169"/>
    <mergeCell ref="CE167:CS167"/>
    <mergeCell ref="CT167:DQ167"/>
    <mergeCell ref="CE168:CS168"/>
    <mergeCell ref="CT168:DQ168"/>
    <mergeCell ref="CE169:CS169"/>
    <mergeCell ref="CT169:DQ169"/>
    <mergeCell ref="B168:X168"/>
    <mergeCell ref="Y168:AI168"/>
    <mergeCell ref="AJ168:BR168"/>
    <mergeCell ref="BS168:CD168"/>
    <mergeCell ref="B167:X167"/>
    <mergeCell ref="Y167:AI167"/>
    <mergeCell ref="AJ167:BR167"/>
    <mergeCell ref="BS167:CD167"/>
    <mergeCell ref="CE166:CS166"/>
    <mergeCell ref="CT166:DQ166"/>
    <mergeCell ref="B165:X165"/>
    <mergeCell ref="Y165:AI165"/>
    <mergeCell ref="B166:X166"/>
    <mergeCell ref="Y166:AI166"/>
    <mergeCell ref="AJ166:BR166"/>
    <mergeCell ref="BS166:CD166"/>
    <mergeCell ref="AJ165:BR165"/>
    <mergeCell ref="BS165:CD165"/>
    <mergeCell ref="CE163:CS163"/>
    <mergeCell ref="CT163:DQ163"/>
    <mergeCell ref="CE164:CS164"/>
    <mergeCell ref="CT164:DQ164"/>
    <mergeCell ref="CE165:CS165"/>
    <mergeCell ref="CT165:DQ165"/>
    <mergeCell ref="B164:X164"/>
    <mergeCell ref="Y164:AI164"/>
    <mergeCell ref="AJ164:BR164"/>
    <mergeCell ref="BS164:CD164"/>
    <mergeCell ref="B163:X163"/>
    <mergeCell ref="Y163:AI163"/>
    <mergeCell ref="AJ163:BR163"/>
    <mergeCell ref="BS163:CD163"/>
    <mergeCell ref="CE162:CS162"/>
    <mergeCell ref="CT162:DQ162"/>
    <mergeCell ref="B161:X161"/>
    <mergeCell ref="Y161:AI161"/>
    <mergeCell ref="B162:X162"/>
    <mergeCell ref="Y162:AI162"/>
    <mergeCell ref="AJ162:BR162"/>
    <mergeCell ref="BS162:CD162"/>
    <mergeCell ref="AJ161:BR161"/>
    <mergeCell ref="BS161:CD161"/>
    <mergeCell ref="CE159:CS159"/>
    <mergeCell ref="CT159:DQ159"/>
    <mergeCell ref="CE160:CS160"/>
    <mergeCell ref="CT160:DQ160"/>
    <mergeCell ref="CE161:CS161"/>
    <mergeCell ref="CT161:DQ161"/>
    <mergeCell ref="B160:X160"/>
    <mergeCell ref="Y160:AI160"/>
    <mergeCell ref="AJ160:BR160"/>
    <mergeCell ref="BS160:CD160"/>
    <mergeCell ref="B159:X159"/>
    <mergeCell ref="Y159:AI159"/>
    <mergeCell ref="AJ159:BR159"/>
    <mergeCell ref="BS159:CD159"/>
    <mergeCell ref="CE158:CS158"/>
    <mergeCell ref="CT158:DQ158"/>
    <mergeCell ref="B157:X157"/>
    <mergeCell ref="Y157:AI157"/>
    <mergeCell ref="B158:X158"/>
    <mergeCell ref="Y158:AI158"/>
    <mergeCell ref="AJ158:BR158"/>
    <mergeCell ref="BS158:CD158"/>
    <mergeCell ref="AJ157:BR157"/>
    <mergeCell ref="BS157:CD157"/>
    <mergeCell ref="CE155:CS155"/>
    <mergeCell ref="CT155:DQ155"/>
    <mergeCell ref="CE156:CS156"/>
    <mergeCell ref="CT156:DQ156"/>
    <mergeCell ref="CE157:CS157"/>
    <mergeCell ref="CT157:DQ157"/>
    <mergeCell ref="B156:X156"/>
    <mergeCell ref="Y156:AI156"/>
    <mergeCell ref="AJ156:BR156"/>
    <mergeCell ref="BS156:CD156"/>
    <mergeCell ref="B155:X155"/>
    <mergeCell ref="Y155:AI155"/>
    <mergeCell ref="AJ155:BR155"/>
    <mergeCell ref="BS155:CD155"/>
    <mergeCell ref="CE154:CS154"/>
    <mergeCell ref="CT154:DQ154"/>
    <mergeCell ref="B153:X153"/>
    <mergeCell ref="Y153:AI153"/>
    <mergeCell ref="B154:X154"/>
    <mergeCell ref="Y154:AI154"/>
    <mergeCell ref="AJ154:BR154"/>
    <mergeCell ref="BS154:CD154"/>
    <mergeCell ref="AJ153:BR153"/>
    <mergeCell ref="BS153:CD153"/>
    <mergeCell ref="CE151:CS151"/>
    <mergeCell ref="CT151:DQ151"/>
    <mergeCell ref="CE152:CS152"/>
    <mergeCell ref="CT152:DQ152"/>
    <mergeCell ref="CE153:CS153"/>
    <mergeCell ref="CT153:DQ153"/>
    <mergeCell ref="B152:X152"/>
    <mergeCell ref="Y152:AI152"/>
    <mergeCell ref="AJ152:BR152"/>
    <mergeCell ref="BS152:CD152"/>
    <mergeCell ref="B151:X151"/>
    <mergeCell ref="Y151:AI151"/>
    <mergeCell ref="AJ151:BR151"/>
    <mergeCell ref="BS151:CD151"/>
    <mergeCell ref="A149:X149"/>
    <mergeCell ref="Y149:AI149"/>
    <mergeCell ref="AJ149:BR149"/>
    <mergeCell ref="B150:X150"/>
    <mergeCell ref="Y150:AI150"/>
    <mergeCell ref="AJ150:BR150"/>
    <mergeCell ref="CE150:CS150"/>
    <mergeCell ref="CT150:DQ150"/>
    <mergeCell ref="BS150:CD150"/>
    <mergeCell ref="BS149:CD149"/>
    <mergeCell ref="CE149:CS149"/>
    <mergeCell ref="CT149:DQ149"/>
    <mergeCell ref="CH139:CS139"/>
    <mergeCell ref="CT139:DH139"/>
    <mergeCell ref="DI139:EF139"/>
    <mergeCell ref="CY140:DF140"/>
    <mergeCell ref="A144:DQ144"/>
    <mergeCell ref="A146:X148"/>
    <mergeCell ref="Y146:AI148"/>
    <mergeCell ref="AJ146:BR148"/>
    <mergeCell ref="BS146:CD148"/>
    <mergeCell ref="CE146:CS148"/>
    <mergeCell ref="CT146:DQ148"/>
    <mergeCell ref="B139:X139"/>
    <mergeCell ref="Y139:AI139"/>
    <mergeCell ref="AJ139:BR139"/>
    <mergeCell ref="BS139:CG139"/>
    <mergeCell ref="CH137:CS137"/>
    <mergeCell ref="CT137:DH137"/>
    <mergeCell ref="DI137:EF137"/>
    <mergeCell ref="B138:X138"/>
    <mergeCell ref="Y138:AI138"/>
    <mergeCell ref="AJ138:BR138"/>
    <mergeCell ref="BS138:CG138"/>
    <mergeCell ref="CH138:CS138"/>
    <mergeCell ref="CT138:DH138"/>
    <mergeCell ref="DI138:EF138"/>
    <mergeCell ref="B137:X137"/>
    <mergeCell ref="Y137:AI137"/>
    <mergeCell ref="AJ137:BR137"/>
    <mergeCell ref="BS137:CG137"/>
    <mergeCell ref="CH135:CS135"/>
    <mergeCell ref="CT135:DH135"/>
    <mergeCell ref="DI135:EF135"/>
    <mergeCell ref="B136:X136"/>
    <mergeCell ref="Y136:AI136"/>
    <mergeCell ref="AJ136:BR136"/>
    <mergeCell ref="BS136:CG136"/>
    <mergeCell ref="CH136:CS136"/>
    <mergeCell ref="CT136:DH136"/>
    <mergeCell ref="DI136:EF136"/>
    <mergeCell ref="B135:X135"/>
    <mergeCell ref="Y135:AI135"/>
    <mergeCell ref="AJ135:BR135"/>
    <mergeCell ref="BS135:CG135"/>
    <mergeCell ref="CH133:CS133"/>
    <mergeCell ref="CT133:DH133"/>
    <mergeCell ref="DI133:EF133"/>
    <mergeCell ref="B134:X134"/>
    <mergeCell ref="Y134:AI134"/>
    <mergeCell ref="AJ134:BR134"/>
    <mergeCell ref="BS134:CG134"/>
    <mergeCell ref="CH134:CS134"/>
    <mergeCell ref="CT134:DH134"/>
    <mergeCell ref="DI134:EF134"/>
    <mergeCell ref="B133:X133"/>
    <mergeCell ref="Y133:AI133"/>
    <mergeCell ref="AJ133:BR133"/>
    <mergeCell ref="BS133:CG133"/>
    <mergeCell ref="CH131:CS131"/>
    <mergeCell ref="CT131:DH131"/>
    <mergeCell ref="DI131:EF131"/>
    <mergeCell ref="B132:X132"/>
    <mergeCell ref="Y132:AI132"/>
    <mergeCell ref="AJ132:BR132"/>
    <mergeCell ref="BS132:CG132"/>
    <mergeCell ref="CH132:CS132"/>
    <mergeCell ref="CT132:DH132"/>
    <mergeCell ref="DI132:EF132"/>
    <mergeCell ref="B131:X131"/>
    <mergeCell ref="Y131:AI131"/>
    <mergeCell ref="AJ131:BR131"/>
    <mergeCell ref="BS131:CG131"/>
    <mergeCell ref="CH129:CS129"/>
    <mergeCell ref="CT129:DH129"/>
    <mergeCell ref="DI129:EF129"/>
    <mergeCell ref="B130:X130"/>
    <mergeCell ref="Y130:AI130"/>
    <mergeCell ref="AJ130:BR130"/>
    <mergeCell ref="BS130:CG130"/>
    <mergeCell ref="CH130:CS130"/>
    <mergeCell ref="CT130:DH130"/>
    <mergeCell ref="DI130:EF130"/>
    <mergeCell ref="B129:X129"/>
    <mergeCell ref="Y129:AI129"/>
    <mergeCell ref="AJ129:BR129"/>
    <mergeCell ref="BS129:CG129"/>
    <mergeCell ref="CH127:CS127"/>
    <mergeCell ref="CT127:DH127"/>
    <mergeCell ref="DI127:EF127"/>
    <mergeCell ref="B128:X128"/>
    <mergeCell ref="Y128:AI128"/>
    <mergeCell ref="AJ128:BR128"/>
    <mergeCell ref="BS128:CG128"/>
    <mergeCell ref="CH128:CS128"/>
    <mergeCell ref="CT128:DH128"/>
    <mergeCell ref="DI128:EF128"/>
    <mergeCell ref="B127:X127"/>
    <mergeCell ref="Y127:AI127"/>
    <mergeCell ref="AJ127:BR127"/>
    <mergeCell ref="BS127:CG127"/>
    <mergeCell ref="CH125:CS125"/>
    <mergeCell ref="CT125:DH125"/>
    <mergeCell ref="DI125:EF125"/>
    <mergeCell ref="B126:X126"/>
    <mergeCell ref="Y126:AI126"/>
    <mergeCell ref="AJ126:BR126"/>
    <mergeCell ref="BS126:CG126"/>
    <mergeCell ref="CH126:CS126"/>
    <mergeCell ref="CT126:DH126"/>
    <mergeCell ref="DI126:EF126"/>
    <mergeCell ref="B125:X125"/>
    <mergeCell ref="Y125:AI125"/>
    <mergeCell ref="AJ125:BR125"/>
    <mergeCell ref="BS125:CG125"/>
    <mergeCell ref="CH123:CS123"/>
    <mergeCell ref="CT123:DH123"/>
    <mergeCell ref="DI123:EF123"/>
    <mergeCell ref="B124:X124"/>
    <mergeCell ref="Y124:AI124"/>
    <mergeCell ref="AJ124:BR124"/>
    <mergeCell ref="BS124:CG124"/>
    <mergeCell ref="CH124:CS124"/>
    <mergeCell ref="CT124:DH124"/>
    <mergeCell ref="DI124:EF124"/>
    <mergeCell ref="B123:X123"/>
    <mergeCell ref="Y123:AI123"/>
    <mergeCell ref="AJ123:BR123"/>
    <mergeCell ref="BS123:CG123"/>
    <mergeCell ref="CH121:CS121"/>
    <mergeCell ref="CT121:DH121"/>
    <mergeCell ref="DI121:EF121"/>
    <mergeCell ref="B122:X122"/>
    <mergeCell ref="Y122:AI122"/>
    <mergeCell ref="AJ122:BR122"/>
    <mergeCell ref="BS122:CG122"/>
    <mergeCell ref="CH122:CS122"/>
    <mergeCell ref="CT122:DH122"/>
    <mergeCell ref="DI122:EF122"/>
    <mergeCell ref="B121:X121"/>
    <mergeCell ref="Y121:AI121"/>
    <mergeCell ref="AJ121:BR121"/>
    <mergeCell ref="BS121:CG121"/>
    <mergeCell ref="CH119:CS119"/>
    <mergeCell ref="CT119:DH119"/>
    <mergeCell ref="DI119:EF119"/>
    <mergeCell ref="B120:X120"/>
    <mergeCell ref="Y120:AI120"/>
    <mergeCell ref="AJ120:BR120"/>
    <mergeCell ref="BS120:CG120"/>
    <mergeCell ref="CH120:CS120"/>
    <mergeCell ref="CT120:DH120"/>
    <mergeCell ref="DI120:EF120"/>
    <mergeCell ref="B119:X119"/>
    <mergeCell ref="Y119:AI119"/>
    <mergeCell ref="AJ119:BR119"/>
    <mergeCell ref="BS119:CG119"/>
    <mergeCell ref="CH117:CS117"/>
    <mergeCell ref="CT117:DH117"/>
    <mergeCell ref="DI117:EF117"/>
    <mergeCell ref="B118:X118"/>
    <mergeCell ref="Y118:AI118"/>
    <mergeCell ref="AJ118:BR118"/>
    <mergeCell ref="BS118:CG118"/>
    <mergeCell ref="CH118:CS118"/>
    <mergeCell ref="CT118:DH118"/>
    <mergeCell ref="DI118:EF118"/>
    <mergeCell ref="B117:X117"/>
    <mergeCell ref="Y117:AI117"/>
    <mergeCell ref="AJ117:BR117"/>
    <mergeCell ref="BS117:CG117"/>
    <mergeCell ref="CH115:CS115"/>
    <mergeCell ref="CT115:DH115"/>
    <mergeCell ref="DI115:EF115"/>
    <mergeCell ref="B116:X116"/>
    <mergeCell ref="Y116:AI116"/>
    <mergeCell ref="AJ116:BR116"/>
    <mergeCell ref="BS116:CG116"/>
    <mergeCell ref="CH116:CS116"/>
    <mergeCell ref="CT116:DH116"/>
    <mergeCell ref="DI116:EF116"/>
    <mergeCell ref="B115:X115"/>
    <mergeCell ref="Y115:AI115"/>
    <mergeCell ref="AJ115:BR115"/>
    <mergeCell ref="BS115:CG115"/>
    <mergeCell ref="CH113:CS113"/>
    <mergeCell ref="CT113:DH113"/>
    <mergeCell ref="DI113:EF113"/>
    <mergeCell ref="B114:X114"/>
    <mergeCell ref="Y114:AI114"/>
    <mergeCell ref="AJ114:BR114"/>
    <mergeCell ref="BS114:CG114"/>
    <mergeCell ref="CH114:CS114"/>
    <mergeCell ref="CT114:DH114"/>
    <mergeCell ref="DI114:EF114"/>
    <mergeCell ref="B113:X113"/>
    <mergeCell ref="Y113:AI113"/>
    <mergeCell ref="AJ113:BR113"/>
    <mergeCell ref="BS113:CG113"/>
    <mergeCell ref="CH111:CS111"/>
    <mergeCell ref="CT111:DH111"/>
    <mergeCell ref="DI111:EF111"/>
    <mergeCell ref="B112:X112"/>
    <mergeCell ref="Y112:AI112"/>
    <mergeCell ref="AJ112:BR112"/>
    <mergeCell ref="BS112:CG112"/>
    <mergeCell ref="CH112:CS112"/>
    <mergeCell ref="CT112:DH112"/>
    <mergeCell ref="DI112:EF112"/>
    <mergeCell ref="B111:X111"/>
    <mergeCell ref="Y111:AI111"/>
    <mergeCell ref="AJ111:BR111"/>
    <mergeCell ref="BS111:CG111"/>
    <mergeCell ref="CH109:CS109"/>
    <mergeCell ref="CT109:DH109"/>
    <mergeCell ref="DI109:EF109"/>
    <mergeCell ref="B110:X110"/>
    <mergeCell ref="Y110:AI110"/>
    <mergeCell ref="AJ110:BR110"/>
    <mergeCell ref="BS110:CG110"/>
    <mergeCell ref="CH110:CS110"/>
    <mergeCell ref="CT110:DH110"/>
    <mergeCell ref="DI110:EF110"/>
    <mergeCell ref="B109:X109"/>
    <mergeCell ref="Y109:AI109"/>
    <mergeCell ref="AJ109:BR109"/>
    <mergeCell ref="BS109:CG109"/>
    <mergeCell ref="CH107:CS107"/>
    <mergeCell ref="CT107:DH107"/>
    <mergeCell ref="DI107:EF107"/>
    <mergeCell ref="B108:X108"/>
    <mergeCell ref="Y108:AI108"/>
    <mergeCell ref="AJ108:BR108"/>
    <mergeCell ref="BS108:CG108"/>
    <mergeCell ref="CH108:CS108"/>
    <mergeCell ref="CT108:DH108"/>
    <mergeCell ref="DI108:EF108"/>
    <mergeCell ref="B107:X107"/>
    <mergeCell ref="Y107:AI107"/>
    <mergeCell ref="AJ107:BR107"/>
    <mergeCell ref="BS107:CG107"/>
    <mergeCell ref="CH105:CS105"/>
    <mergeCell ref="CT105:DH105"/>
    <mergeCell ref="DI105:EF105"/>
    <mergeCell ref="B106:X106"/>
    <mergeCell ref="Y106:AI106"/>
    <mergeCell ref="AJ106:BR106"/>
    <mergeCell ref="BS106:CG106"/>
    <mergeCell ref="CH106:CS106"/>
    <mergeCell ref="CT106:DH106"/>
    <mergeCell ref="DI106:EF106"/>
    <mergeCell ref="B105:X105"/>
    <mergeCell ref="Y105:AI105"/>
    <mergeCell ref="AJ105:BR105"/>
    <mergeCell ref="BS105:CG105"/>
    <mergeCell ref="CH103:CS103"/>
    <mergeCell ref="CT103:DH103"/>
    <mergeCell ref="DI103:EF103"/>
    <mergeCell ref="B104:X104"/>
    <mergeCell ref="Y104:AI104"/>
    <mergeCell ref="AJ104:BR104"/>
    <mergeCell ref="BS104:CG104"/>
    <mergeCell ref="CH104:CS104"/>
    <mergeCell ref="CT104:DH104"/>
    <mergeCell ref="DI104:EF104"/>
    <mergeCell ref="B103:X103"/>
    <mergeCell ref="Y103:AI103"/>
    <mergeCell ref="AJ103:BR103"/>
    <mergeCell ref="BS103:CG103"/>
    <mergeCell ref="CH101:CS101"/>
    <mergeCell ref="CT101:DH101"/>
    <mergeCell ref="DI101:EF101"/>
    <mergeCell ref="B102:X102"/>
    <mergeCell ref="Y102:AI102"/>
    <mergeCell ref="AJ102:BR102"/>
    <mergeCell ref="BS102:CG102"/>
    <mergeCell ref="CH102:CS102"/>
    <mergeCell ref="CT102:DH102"/>
    <mergeCell ref="DI102:EF102"/>
    <mergeCell ref="B101:X101"/>
    <mergeCell ref="Y101:AI101"/>
    <mergeCell ref="AJ101:BR101"/>
    <mergeCell ref="BS101:CG101"/>
    <mergeCell ref="CH99:CS99"/>
    <mergeCell ref="CT99:DH99"/>
    <mergeCell ref="DI99:EF99"/>
    <mergeCell ref="B100:X100"/>
    <mergeCell ref="Y100:AI100"/>
    <mergeCell ref="AJ100:BR100"/>
    <mergeCell ref="BS100:CG100"/>
    <mergeCell ref="CH100:CS100"/>
    <mergeCell ref="CT100:DH100"/>
    <mergeCell ref="DI100:EF100"/>
    <mergeCell ref="B99:X99"/>
    <mergeCell ref="Y99:AI99"/>
    <mergeCell ref="AJ99:BR99"/>
    <mergeCell ref="BS99:CG99"/>
    <mergeCell ref="CH97:CS97"/>
    <mergeCell ref="CT97:DH97"/>
    <mergeCell ref="DI97:EF97"/>
    <mergeCell ref="B98:X98"/>
    <mergeCell ref="Y98:AI98"/>
    <mergeCell ref="AJ98:BR98"/>
    <mergeCell ref="BS98:CG98"/>
    <mergeCell ref="CH98:CS98"/>
    <mergeCell ref="CT98:DH98"/>
    <mergeCell ref="DI98:EF98"/>
    <mergeCell ref="B97:X97"/>
    <mergeCell ref="Y97:AI97"/>
    <mergeCell ref="AJ97:BR97"/>
    <mergeCell ref="BS97:CG97"/>
    <mergeCell ref="CH95:CS95"/>
    <mergeCell ref="CT95:DH95"/>
    <mergeCell ref="DI95:EF95"/>
    <mergeCell ref="B96:X96"/>
    <mergeCell ref="Y96:AI96"/>
    <mergeCell ref="AJ96:BR96"/>
    <mergeCell ref="BS96:CG96"/>
    <mergeCell ref="CH96:CS96"/>
    <mergeCell ref="CT96:DH96"/>
    <mergeCell ref="DI96:EF96"/>
    <mergeCell ref="B95:X95"/>
    <mergeCell ref="Y95:AI95"/>
    <mergeCell ref="AJ95:BR95"/>
    <mergeCell ref="BS95:CG95"/>
    <mergeCell ref="CH93:CS93"/>
    <mergeCell ref="CT93:DH93"/>
    <mergeCell ref="DI93:EF93"/>
    <mergeCell ref="B94:X94"/>
    <mergeCell ref="Y94:AI94"/>
    <mergeCell ref="AJ94:BR94"/>
    <mergeCell ref="BS94:CG94"/>
    <mergeCell ref="CH94:CS94"/>
    <mergeCell ref="CT94:DH94"/>
    <mergeCell ref="DI94:EF94"/>
    <mergeCell ref="B93:X93"/>
    <mergeCell ref="Y93:AI93"/>
    <mergeCell ref="AJ93:BR93"/>
    <mergeCell ref="BS93:CG93"/>
    <mergeCell ref="CH91:CS91"/>
    <mergeCell ref="CT91:DH91"/>
    <mergeCell ref="DI91:EF91"/>
    <mergeCell ref="B92:X92"/>
    <mergeCell ref="Y92:AI92"/>
    <mergeCell ref="AJ92:BR92"/>
    <mergeCell ref="BS92:CG92"/>
    <mergeCell ref="CH92:CS92"/>
    <mergeCell ref="CT92:DH92"/>
    <mergeCell ref="DI92:EF92"/>
    <mergeCell ref="B91:X91"/>
    <mergeCell ref="Y91:AI91"/>
    <mergeCell ref="AJ91:BR91"/>
    <mergeCell ref="BS91:CG91"/>
    <mergeCell ref="CH89:CS89"/>
    <mergeCell ref="CT89:DH89"/>
    <mergeCell ref="DI89:EF89"/>
    <mergeCell ref="B90:X90"/>
    <mergeCell ref="Y90:AI90"/>
    <mergeCell ref="AJ90:BR90"/>
    <mergeCell ref="BS90:CG90"/>
    <mergeCell ref="CH90:CS90"/>
    <mergeCell ref="CT90:DH90"/>
    <mergeCell ref="DI90:EF90"/>
    <mergeCell ref="B89:X89"/>
    <mergeCell ref="Y89:AI89"/>
    <mergeCell ref="AJ89:BR89"/>
    <mergeCell ref="BS89:CG89"/>
    <mergeCell ref="CH87:CS87"/>
    <mergeCell ref="CT87:DH87"/>
    <mergeCell ref="DI87:EF87"/>
    <mergeCell ref="B88:X88"/>
    <mergeCell ref="Y88:AI88"/>
    <mergeCell ref="AJ88:BR88"/>
    <mergeCell ref="BS88:CG88"/>
    <mergeCell ref="CH88:CS88"/>
    <mergeCell ref="CT88:DH88"/>
    <mergeCell ref="DI88:EF88"/>
    <mergeCell ref="B87:X87"/>
    <mergeCell ref="Y87:AI87"/>
    <mergeCell ref="AJ87:BR87"/>
    <mergeCell ref="BS87:CG87"/>
    <mergeCell ref="CH85:CS85"/>
    <mergeCell ref="CT85:DH85"/>
    <mergeCell ref="DI85:EF85"/>
    <mergeCell ref="B86:X86"/>
    <mergeCell ref="Y86:AI86"/>
    <mergeCell ref="AJ86:BR86"/>
    <mergeCell ref="BS86:CG86"/>
    <mergeCell ref="CH86:CS86"/>
    <mergeCell ref="CT86:DH86"/>
    <mergeCell ref="DI86:EF86"/>
    <mergeCell ref="B85:X85"/>
    <mergeCell ref="Y85:AI85"/>
    <mergeCell ref="AJ85:BR85"/>
    <mergeCell ref="BS85:CG85"/>
    <mergeCell ref="CH83:CS83"/>
    <mergeCell ref="CT83:DH83"/>
    <mergeCell ref="DI83:EF83"/>
    <mergeCell ref="B84:X84"/>
    <mergeCell ref="Y84:AI84"/>
    <mergeCell ref="AJ84:BR84"/>
    <mergeCell ref="BS84:CG84"/>
    <mergeCell ref="CH84:CS84"/>
    <mergeCell ref="CT84:DH84"/>
    <mergeCell ref="DI84:EF84"/>
    <mergeCell ref="B83:X83"/>
    <mergeCell ref="Y83:AI83"/>
    <mergeCell ref="AJ83:BR83"/>
    <mergeCell ref="BS83:CG83"/>
    <mergeCell ref="CH81:CS81"/>
    <mergeCell ref="CT81:DH81"/>
    <mergeCell ref="DI81:EF81"/>
    <mergeCell ref="B82:X82"/>
    <mergeCell ref="Y82:AI82"/>
    <mergeCell ref="AJ82:BR82"/>
    <mergeCell ref="BS82:CG82"/>
    <mergeCell ref="CH82:CS82"/>
    <mergeCell ref="CT82:DH82"/>
    <mergeCell ref="DI82:EF82"/>
    <mergeCell ref="B81:X81"/>
    <mergeCell ref="Y81:AI81"/>
    <mergeCell ref="AJ81:BR81"/>
    <mergeCell ref="BS81:CG81"/>
    <mergeCell ref="CH79:CS79"/>
    <mergeCell ref="CT79:DH79"/>
    <mergeCell ref="DI79:EF79"/>
    <mergeCell ref="B80:X80"/>
    <mergeCell ref="Y80:AI80"/>
    <mergeCell ref="AJ80:BR80"/>
    <mergeCell ref="BS80:CG80"/>
    <mergeCell ref="CH80:CS80"/>
    <mergeCell ref="CT80:DH80"/>
    <mergeCell ref="DI80:EF80"/>
    <mergeCell ref="B79:X79"/>
    <mergeCell ref="Y79:AI79"/>
    <mergeCell ref="AJ79:BR79"/>
    <mergeCell ref="BS79:CG79"/>
    <mergeCell ref="CH77:CS77"/>
    <mergeCell ref="CT77:DH77"/>
    <mergeCell ref="DI77:EF77"/>
    <mergeCell ref="B78:X78"/>
    <mergeCell ref="Y78:AI78"/>
    <mergeCell ref="AJ78:BR78"/>
    <mergeCell ref="BS78:CG78"/>
    <mergeCell ref="CH78:CS78"/>
    <mergeCell ref="CT78:DH78"/>
    <mergeCell ref="DI78:EF78"/>
    <mergeCell ref="B77:X77"/>
    <mergeCell ref="Y77:AI77"/>
    <mergeCell ref="AJ77:BR77"/>
    <mergeCell ref="BS77:CG77"/>
    <mergeCell ref="CH75:CS75"/>
    <mergeCell ref="CT75:DH75"/>
    <mergeCell ref="DI75:EF75"/>
    <mergeCell ref="B76:X76"/>
    <mergeCell ref="Y76:AI76"/>
    <mergeCell ref="AJ76:BR76"/>
    <mergeCell ref="BS76:CG76"/>
    <mergeCell ref="CH76:CS76"/>
    <mergeCell ref="CT76:DH76"/>
    <mergeCell ref="DI76:EF76"/>
    <mergeCell ref="B75:X75"/>
    <mergeCell ref="Y75:AI75"/>
    <mergeCell ref="AJ75:BR75"/>
    <mergeCell ref="BS75:CG75"/>
    <mergeCell ref="CH73:CS73"/>
    <mergeCell ref="CT73:DH73"/>
    <mergeCell ref="DI73:EF73"/>
    <mergeCell ref="B74:X74"/>
    <mergeCell ref="Y74:AI74"/>
    <mergeCell ref="AJ74:BR74"/>
    <mergeCell ref="BS74:CG74"/>
    <mergeCell ref="CH74:CS74"/>
    <mergeCell ref="CT74:DH74"/>
    <mergeCell ref="DI74:EF74"/>
    <mergeCell ref="B73:X73"/>
    <mergeCell ref="Y73:AI73"/>
    <mergeCell ref="AJ73:BR73"/>
    <mergeCell ref="BS73:CG73"/>
    <mergeCell ref="CH71:CS71"/>
    <mergeCell ref="CT71:DH71"/>
    <mergeCell ref="DI71:EF71"/>
    <mergeCell ref="B72:X72"/>
    <mergeCell ref="Y72:AI72"/>
    <mergeCell ref="AJ72:BR72"/>
    <mergeCell ref="BS72:CG72"/>
    <mergeCell ref="CH72:CS72"/>
    <mergeCell ref="CT72:DH72"/>
    <mergeCell ref="DI72:EF72"/>
    <mergeCell ref="B71:X71"/>
    <mergeCell ref="Y71:AI71"/>
    <mergeCell ref="AJ71:BR71"/>
    <mergeCell ref="BS71:CG71"/>
    <mergeCell ref="CH69:CS69"/>
    <mergeCell ref="CT69:DH69"/>
    <mergeCell ref="DI69:EF69"/>
    <mergeCell ref="B70:X70"/>
    <mergeCell ref="Y70:AI70"/>
    <mergeCell ref="AJ70:BR70"/>
    <mergeCell ref="BS70:CG70"/>
    <mergeCell ref="CH70:CS70"/>
    <mergeCell ref="CT70:DH70"/>
    <mergeCell ref="DI70:EF70"/>
    <mergeCell ref="B69:X69"/>
    <mergeCell ref="Y69:AI69"/>
    <mergeCell ref="AJ69:BR69"/>
    <mergeCell ref="BS69:CG69"/>
    <mergeCell ref="BS68:CG68"/>
    <mergeCell ref="CH68:CS68"/>
    <mergeCell ref="CT68:DH68"/>
    <mergeCell ref="DI68:EF68"/>
    <mergeCell ref="CH66:CS66"/>
    <mergeCell ref="CT66:DH66"/>
    <mergeCell ref="DI66:EF66"/>
    <mergeCell ref="B67:X67"/>
    <mergeCell ref="Y67:AI67"/>
    <mergeCell ref="AJ67:BR67"/>
    <mergeCell ref="BS67:CG67"/>
    <mergeCell ref="CH67:CS67"/>
    <mergeCell ref="CT67:DH67"/>
    <mergeCell ref="DI67:EF67"/>
    <mergeCell ref="CT64:DH64"/>
    <mergeCell ref="DI64:EF64"/>
    <mergeCell ref="BS65:CG65"/>
    <mergeCell ref="CH65:CS65"/>
    <mergeCell ref="CT65:DH65"/>
    <mergeCell ref="DI65:EF65"/>
    <mergeCell ref="BS64:CG64"/>
    <mergeCell ref="CH64:CS64"/>
    <mergeCell ref="CT62:DH62"/>
    <mergeCell ref="DI62:EF62"/>
    <mergeCell ref="BS63:CG63"/>
    <mergeCell ref="CH63:CS63"/>
    <mergeCell ref="CT63:DH63"/>
    <mergeCell ref="DI63:EF63"/>
    <mergeCell ref="BS62:CG62"/>
    <mergeCell ref="CH62:CS62"/>
    <mergeCell ref="BS61:CG61"/>
    <mergeCell ref="CH61:CS61"/>
    <mergeCell ref="CT61:DH61"/>
    <mergeCell ref="DI61:EF61"/>
    <mergeCell ref="CH59:CS59"/>
    <mergeCell ref="CT59:DH59"/>
    <mergeCell ref="DI59:EF59"/>
    <mergeCell ref="BS60:CG60"/>
    <mergeCell ref="CH60:CS60"/>
    <mergeCell ref="CT60:DH60"/>
    <mergeCell ref="DI60:EF60"/>
    <mergeCell ref="B59:X59"/>
    <mergeCell ref="Y59:AI59"/>
    <mergeCell ref="AJ59:BR59"/>
    <mergeCell ref="BS59:CG59"/>
    <mergeCell ref="CH57:CS57"/>
    <mergeCell ref="CT57:DH57"/>
    <mergeCell ref="DI57:EF57"/>
    <mergeCell ref="B58:X58"/>
    <mergeCell ref="Y58:AI58"/>
    <mergeCell ref="AJ58:BR58"/>
    <mergeCell ref="BS58:CG58"/>
    <mergeCell ref="CH58:CS58"/>
    <mergeCell ref="CT58:DH58"/>
    <mergeCell ref="DI58:EF58"/>
    <mergeCell ref="B57:X57"/>
    <mergeCell ref="Y57:AI57"/>
    <mergeCell ref="AJ57:BR57"/>
    <mergeCell ref="BS57:CG57"/>
    <mergeCell ref="CT55:DH55"/>
    <mergeCell ref="DI55:EF55"/>
    <mergeCell ref="B56:X56"/>
    <mergeCell ref="Y56:AI56"/>
    <mergeCell ref="AJ56:BR56"/>
    <mergeCell ref="BS56:CG56"/>
    <mergeCell ref="CH56:CS56"/>
    <mergeCell ref="CT56:DH56"/>
    <mergeCell ref="DI56:EF56"/>
    <mergeCell ref="Y55:AI55"/>
    <mergeCell ref="AJ55:BR55"/>
    <mergeCell ref="BS55:CG55"/>
    <mergeCell ref="CH55:CS55"/>
    <mergeCell ref="BS54:CG54"/>
    <mergeCell ref="CH54:CS54"/>
    <mergeCell ref="CT54:DH54"/>
    <mergeCell ref="DI54:EF54"/>
    <mergeCell ref="DQ9:EF9"/>
    <mergeCell ref="B9:X9"/>
    <mergeCell ref="Y9:AN9"/>
    <mergeCell ref="AO9:BD9"/>
    <mergeCell ref="BE9:BT9"/>
    <mergeCell ref="CK9:CZ9"/>
    <mergeCell ref="B12:X12"/>
    <mergeCell ref="Y12:AN12"/>
    <mergeCell ref="B65:X65"/>
    <mergeCell ref="Y65:AI65"/>
    <mergeCell ref="AJ65:BR65"/>
    <mergeCell ref="B64:X64"/>
    <mergeCell ref="Y64:AI64"/>
    <mergeCell ref="AJ64:BR64"/>
    <mergeCell ref="AO12:BD12"/>
    <mergeCell ref="B63:X63"/>
    <mergeCell ref="Y63:AI63"/>
    <mergeCell ref="AJ63:BR63"/>
    <mergeCell ref="B54:X54"/>
    <mergeCell ref="Y54:AI54"/>
    <mergeCell ref="AJ54:BR54"/>
    <mergeCell ref="B55:X55"/>
    <mergeCell ref="B60:X60"/>
    <mergeCell ref="B25:X25"/>
    <mergeCell ref="CH48:CS48"/>
    <mergeCell ref="A2:EF2"/>
    <mergeCell ref="A3:EF3"/>
    <mergeCell ref="DA10:DP10"/>
    <mergeCell ref="Y27:AI27"/>
    <mergeCell ref="A23:X23"/>
    <mergeCell ref="A5:X7"/>
    <mergeCell ref="A8:X8"/>
    <mergeCell ref="B10:X10"/>
    <mergeCell ref="DQ12:EF12"/>
    <mergeCell ref="Y25:AI25"/>
    <mergeCell ref="BE12:BT12"/>
    <mergeCell ref="A18:EF18"/>
    <mergeCell ref="AJ23:BR23"/>
    <mergeCell ref="CT20:DH22"/>
    <mergeCell ref="CT23:DH23"/>
    <mergeCell ref="BS20:CG22"/>
    <mergeCell ref="CH20:CS22"/>
    <mergeCell ref="Y20:AI22"/>
    <mergeCell ref="Y23:AI23"/>
    <mergeCell ref="Y66:AI66"/>
    <mergeCell ref="AJ66:BR66"/>
    <mergeCell ref="BS66:CG66"/>
    <mergeCell ref="B14:X14"/>
    <mergeCell ref="AJ20:BR22"/>
    <mergeCell ref="B61:X61"/>
    <mergeCell ref="Y61:AI61"/>
    <mergeCell ref="AJ61:BR61"/>
    <mergeCell ref="Y60:AI60"/>
    <mergeCell ref="AJ60:BR60"/>
    <mergeCell ref="BS29:CG29"/>
    <mergeCell ref="BS27:CG27"/>
    <mergeCell ref="AJ26:BR26"/>
    <mergeCell ref="AJ25:BR25"/>
    <mergeCell ref="AJ28:BR28"/>
    <mergeCell ref="BS28:CG28"/>
    <mergeCell ref="B26:X26"/>
    <mergeCell ref="Y26:AI26"/>
    <mergeCell ref="B27:X27"/>
    <mergeCell ref="B28:X28"/>
    <mergeCell ref="Y28:AI28"/>
    <mergeCell ref="B24:X24"/>
    <mergeCell ref="Y24:AI24"/>
    <mergeCell ref="B53:X53"/>
    <mergeCell ref="Y53:AI53"/>
    <mergeCell ref="B30:X30"/>
    <mergeCell ref="Y30:AI30"/>
    <mergeCell ref="Y32:AI32"/>
    <mergeCell ref="B37:X37"/>
    <mergeCell ref="B36:X36"/>
    <mergeCell ref="B39:X39"/>
    <mergeCell ref="CH53:CS53"/>
    <mergeCell ref="CH35:CS35"/>
    <mergeCell ref="CH30:CS30"/>
    <mergeCell ref="B32:X32"/>
    <mergeCell ref="AJ32:BR32"/>
    <mergeCell ref="BS32:CG32"/>
    <mergeCell ref="Y36:AI36"/>
    <mergeCell ref="B40:X40"/>
    <mergeCell ref="Y40:AI40"/>
    <mergeCell ref="B41:X41"/>
    <mergeCell ref="DI29:EF29"/>
    <mergeCell ref="DI53:EF53"/>
    <mergeCell ref="BS53:CG53"/>
    <mergeCell ref="CT29:DH29"/>
    <mergeCell ref="CH40:CS40"/>
    <mergeCell ref="CT40:DH40"/>
    <mergeCell ref="CH33:CS33"/>
    <mergeCell ref="DI31:EF31"/>
    <mergeCell ref="CH32:CS32"/>
    <mergeCell ref="CH34:CS34"/>
    <mergeCell ref="DA5:DP7"/>
    <mergeCell ref="Y8:AN8"/>
    <mergeCell ref="Y10:AN10"/>
    <mergeCell ref="BU8:CJ8"/>
    <mergeCell ref="Y5:AN7"/>
    <mergeCell ref="AO5:BD7"/>
    <mergeCell ref="BE5:BT7"/>
    <mergeCell ref="BU5:CJ7"/>
    <mergeCell ref="BU9:CJ9"/>
    <mergeCell ref="DA9:DP9"/>
    <mergeCell ref="DQ10:EF10"/>
    <mergeCell ref="BE8:BT8"/>
    <mergeCell ref="CT53:DH53"/>
    <mergeCell ref="CH29:CS29"/>
    <mergeCell ref="AJ53:BR53"/>
    <mergeCell ref="CH28:CS28"/>
    <mergeCell ref="AJ29:BR29"/>
    <mergeCell ref="DI20:EF22"/>
    <mergeCell ref="A16:EF16"/>
    <mergeCell ref="A17:EF17"/>
    <mergeCell ref="AO8:BD8"/>
    <mergeCell ref="AO10:BD10"/>
    <mergeCell ref="DQ5:EF7"/>
    <mergeCell ref="DQ8:EF8"/>
    <mergeCell ref="BE10:BT10"/>
    <mergeCell ref="BU10:CJ10"/>
    <mergeCell ref="CK10:CZ10"/>
    <mergeCell ref="CK5:CZ7"/>
    <mergeCell ref="CK8:CZ8"/>
    <mergeCell ref="DA8:DP8"/>
    <mergeCell ref="DQ14:EF14"/>
    <mergeCell ref="Y14:AN14"/>
    <mergeCell ref="BE14:BT14"/>
    <mergeCell ref="BU14:CJ14"/>
    <mergeCell ref="CK14:CZ14"/>
    <mergeCell ref="AO14:BD14"/>
    <mergeCell ref="DA14:DP14"/>
    <mergeCell ref="CH23:CS23"/>
    <mergeCell ref="A20:X22"/>
    <mergeCell ref="DI23:EF23"/>
    <mergeCell ref="DI27:EF27"/>
    <mergeCell ref="BS23:CG23"/>
    <mergeCell ref="CH24:CS24"/>
    <mergeCell ref="DI26:EF26"/>
    <mergeCell ref="CH25:CS25"/>
    <mergeCell ref="DI25:EF25"/>
    <mergeCell ref="BS26:CG26"/>
    <mergeCell ref="CT35:DH35"/>
    <mergeCell ref="DI35:EF35"/>
    <mergeCell ref="DI37:EF37"/>
    <mergeCell ref="CT24:DH24"/>
    <mergeCell ref="CT32:DH32"/>
    <mergeCell ref="DI30:EF30"/>
    <mergeCell ref="DI32:EF32"/>
    <mergeCell ref="DI24:EF24"/>
    <mergeCell ref="CT33:DH33"/>
    <mergeCell ref="DI33:EF33"/>
    <mergeCell ref="CT34:DH34"/>
    <mergeCell ref="DI34:EF34"/>
    <mergeCell ref="B48:X48"/>
    <mergeCell ref="Y48:AI48"/>
    <mergeCell ref="AJ48:BR48"/>
    <mergeCell ref="BS48:CG48"/>
    <mergeCell ref="CT48:DH48"/>
    <mergeCell ref="DI48:EF48"/>
    <mergeCell ref="B38:X38"/>
    <mergeCell ref="Y38:AI38"/>
    <mergeCell ref="CT52:DH52"/>
    <mergeCell ref="DI52:EF52"/>
    <mergeCell ref="B50:X50"/>
    <mergeCell ref="DI28:EF28"/>
    <mergeCell ref="AJ30:BR30"/>
    <mergeCell ref="CT28:DH28"/>
    <mergeCell ref="BS31:CG31"/>
    <mergeCell ref="CH31:CS31"/>
    <mergeCell ref="CT31:DH31"/>
    <mergeCell ref="BS30:CG30"/>
    <mergeCell ref="CT30:DH30"/>
    <mergeCell ref="AJ24:BR24"/>
    <mergeCell ref="BS24:CG24"/>
    <mergeCell ref="CH26:CS26"/>
    <mergeCell ref="CT26:DH26"/>
    <mergeCell ref="CT25:DH25"/>
    <mergeCell ref="BS25:CG25"/>
    <mergeCell ref="CH27:CS27"/>
    <mergeCell ref="CT27:DH27"/>
    <mergeCell ref="AJ27:BR27"/>
    <mergeCell ref="AJ31:BR31"/>
    <mergeCell ref="Y29:AI29"/>
    <mergeCell ref="B33:X33"/>
    <mergeCell ref="Y33:AI33"/>
    <mergeCell ref="AJ33:BR33"/>
    <mergeCell ref="B29:X29"/>
    <mergeCell ref="B31:X31"/>
    <mergeCell ref="Y31:AI31"/>
    <mergeCell ref="BS33:CG33"/>
    <mergeCell ref="B35:X35"/>
    <mergeCell ref="Y35:AI35"/>
    <mergeCell ref="B34:X34"/>
    <mergeCell ref="Y34:AI34"/>
    <mergeCell ref="AJ34:BR34"/>
    <mergeCell ref="BS34:CG34"/>
    <mergeCell ref="AJ35:BR35"/>
    <mergeCell ref="BS35:CG35"/>
    <mergeCell ref="CH38:CS38"/>
    <mergeCell ref="CT38:DH38"/>
    <mergeCell ref="DI38:EF38"/>
    <mergeCell ref="CH39:CS39"/>
    <mergeCell ref="CT39:DH39"/>
    <mergeCell ref="DI39:EF39"/>
    <mergeCell ref="AJ36:BR36"/>
    <mergeCell ref="Y37:AI37"/>
    <mergeCell ref="Y41:AI41"/>
    <mergeCell ref="AJ41:BR41"/>
    <mergeCell ref="AJ38:BR38"/>
    <mergeCell ref="Y39:AI39"/>
    <mergeCell ref="AJ39:BR39"/>
    <mergeCell ref="BS41:CG41"/>
    <mergeCell ref="BS37:CG37"/>
    <mergeCell ref="AJ40:BR40"/>
    <mergeCell ref="BS40:CG40"/>
    <mergeCell ref="AJ37:BR37"/>
    <mergeCell ref="BS38:CG38"/>
    <mergeCell ref="BS39:CG39"/>
    <mergeCell ref="CT41:DH41"/>
    <mergeCell ref="DI41:EF41"/>
    <mergeCell ref="B52:X52"/>
    <mergeCell ref="CH52:CS52"/>
    <mergeCell ref="Y52:AI52"/>
    <mergeCell ref="AJ52:BR52"/>
    <mergeCell ref="BS52:CG52"/>
    <mergeCell ref="CH41:CS41"/>
    <mergeCell ref="DI43:EF43"/>
    <mergeCell ref="B42:X42"/>
    <mergeCell ref="DI40:EF40"/>
    <mergeCell ref="BU11:CJ11"/>
    <mergeCell ref="CK11:CZ11"/>
    <mergeCell ref="DA11:DP11"/>
    <mergeCell ref="CH36:CS36"/>
    <mergeCell ref="CH37:CS37"/>
    <mergeCell ref="CT36:DH36"/>
    <mergeCell ref="DI36:EF36"/>
    <mergeCell ref="BS36:CG36"/>
    <mergeCell ref="CT37:DH37"/>
    <mergeCell ref="B11:X11"/>
    <mergeCell ref="Y11:AN11"/>
    <mergeCell ref="AO11:BD11"/>
    <mergeCell ref="DQ13:EF13"/>
    <mergeCell ref="B13:X13"/>
    <mergeCell ref="Y13:AN13"/>
    <mergeCell ref="AO13:BD13"/>
    <mergeCell ref="BE13:BT13"/>
    <mergeCell ref="DQ11:EF11"/>
    <mergeCell ref="BU12:CJ12"/>
    <mergeCell ref="BE11:BT11"/>
    <mergeCell ref="BU13:CJ13"/>
    <mergeCell ref="CK13:CZ13"/>
    <mergeCell ref="DA13:DP13"/>
    <mergeCell ref="CK12:CZ12"/>
    <mergeCell ref="DA12:DP12"/>
    <mergeCell ref="CH42:CS42"/>
    <mergeCell ref="CT42:DH42"/>
    <mergeCell ref="B43:X43"/>
    <mergeCell ref="Y43:AI43"/>
    <mergeCell ref="AJ43:BR43"/>
    <mergeCell ref="BS43:CG43"/>
    <mergeCell ref="CH43:CS43"/>
    <mergeCell ref="CT43:DH43"/>
    <mergeCell ref="Y42:AI42"/>
    <mergeCell ref="DI42:EF42"/>
    <mergeCell ref="B44:X44"/>
    <mergeCell ref="Y44:AI44"/>
    <mergeCell ref="AJ44:BR44"/>
    <mergeCell ref="BS44:CG44"/>
    <mergeCell ref="CH44:CS44"/>
    <mergeCell ref="CT44:DH44"/>
    <mergeCell ref="DI44:EF44"/>
    <mergeCell ref="AJ42:BR42"/>
    <mergeCell ref="BS42:CG42"/>
    <mergeCell ref="B45:X45"/>
    <mergeCell ref="Y45:AI45"/>
    <mergeCell ref="AJ45:BR45"/>
    <mergeCell ref="BS45:CG45"/>
    <mergeCell ref="CH45:CS45"/>
    <mergeCell ref="CT45:DH45"/>
    <mergeCell ref="DI45:EF45"/>
    <mergeCell ref="B46:X46"/>
    <mergeCell ref="Y46:AI46"/>
    <mergeCell ref="AJ46:BR46"/>
    <mergeCell ref="BS46:CG46"/>
    <mergeCell ref="CH46:CS46"/>
    <mergeCell ref="CT46:DH46"/>
    <mergeCell ref="DI46:EF46"/>
    <mergeCell ref="B47:X47"/>
    <mergeCell ref="Y47:AI47"/>
    <mergeCell ref="AJ47:BR47"/>
    <mergeCell ref="BS47:CG47"/>
    <mergeCell ref="CH47:CS47"/>
    <mergeCell ref="CT47:DH47"/>
    <mergeCell ref="DI47:EF47"/>
    <mergeCell ref="B49:X49"/>
    <mergeCell ref="Y49:AI49"/>
    <mergeCell ref="AJ49:BR49"/>
    <mergeCell ref="BS49:CG49"/>
    <mergeCell ref="CH49:CS49"/>
    <mergeCell ref="CT49:DH49"/>
    <mergeCell ref="DI49:EF49"/>
    <mergeCell ref="Y50:AI50"/>
    <mergeCell ref="AJ50:BR50"/>
    <mergeCell ref="BS50:CG50"/>
    <mergeCell ref="CH50:CS50"/>
    <mergeCell ref="BS51:CG51"/>
    <mergeCell ref="CT50:DH50"/>
    <mergeCell ref="DI50:EF50"/>
    <mergeCell ref="CH51:CS51"/>
    <mergeCell ref="CT51:DH51"/>
    <mergeCell ref="DI51:EF51"/>
    <mergeCell ref="B68:X68"/>
    <mergeCell ref="Y68:AI68"/>
    <mergeCell ref="AJ68:BR68"/>
    <mergeCell ref="B51:X51"/>
    <mergeCell ref="Y51:AI51"/>
    <mergeCell ref="AJ51:BR51"/>
    <mergeCell ref="B62:X62"/>
    <mergeCell ref="Y62:AI62"/>
    <mergeCell ref="AJ62:BR62"/>
    <mergeCell ref="B66:X66"/>
  </mergeCells>
  <printOptions/>
  <pageMargins left="1.01" right="0.7086614173228347" top="0.57" bottom="0.72" header="0.1968503937007874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Michael</cp:lastModifiedBy>
  <cp:lastPrinted>2014-02-13T10:05:06Z</cp:lastPrinted>
  <dcterms:created xsi:type="dcterms:W3CDTF">2009-03-12T12:21:29Z</dcterms:created>
  <dcterms:modified xsi:type="dcterms:W3CDTF">2014-03-06T11:10:21Z</dcterms:modified>
  <cp:category/>
  <cp:version/>
  <cp:contentType/>
  <cp:contentStatus/>
</cp:coreProperties>
</file>