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0905" activeTab="3"/>
  </bookViews>
  <sheets>
    <sheet name="стр.1" sheetId="1" r:id="rId1"/>
    <sheet name="стр.2_4" sheetId="2" r:id="rId2"/>
    <sheet name="Титул" sheetId="3" r:id="rId3"/>
    <sheet name="стр.2_ПЭ" sheetId="4" r:id="rId4"/>
  </sheets>
  <definedNames>
    <definedName name="_xlnm.Print_Area" localSheetId="0">'стр.1'!$A$1:$EY$31</definedName>
    <definedName name="_xlnm.Print_Area" localSheetId="1">'стр.2_4'!$A$1:$FE$34</definedName>
    <definedName name="_xlnm.Print_Area" localSheetId="3">'стр.2_ПЭ'!$A$1:$FL$203</definedName>
    <definedName name="_xlnm.Print_Area" localSheetId="2">'Титул'!$A$1:$EY$30</definedName>
  </definedNames>
  <calcPr fullCalcOnLoad="1"/>
</workbook>
</file>

<file path=xl/sharedStrings.xml><?xml version="1.0" encoding="utf-8"?>
<sst xmlns="http://schemas.openxmlformats.org/spreadsheetml/2006/main" count="689" uniqueCount="441">
  <si>
    <t>за 20</t>
  </si>
  <si>
    <t xml:space="preserve"> г.</t>
  </si>
  <si>
    <t>-</t>
  </si>
  <si>
    <t>Наименование отчитывающейся организации</t>
  </si>
  <si>
    <t>Почтовый адрес</t>
  </si>
  <si>
    <t>Всего</t>
  </si>
  <si>
    <t>Реквизиты договора</t>
  </si>
  <si>
    <t>Мощность 1го подключения</t>
  </si>
  <si>
    <t>Сумма договора (без НДС)</t>
  </si>
  <si>
    <t>Количество подключений</t>
  </si>
  <si>
    <t>Оплаченная суммарная присоединенная мощность</t>
  </si>
  <si>
    <t>Дата подключения (акта)</t>
  </si>
  <si>
    <t>Х</t>
  </si>
  <si>
    <t>Участок (подразделение)</t>
  </si>
  <si>
    <t>Тип оборудования</t>
  </si>
  <si>
    <t>Дата ввода (вывода)</t>
  </si>
  <si>
    <t>Количество единиц оборудования</t>
  </si>
  <si>
    <t>Суммарная присоединенная мощность</t>
  </si>
  <si>
    <t>Организация заявитель</t>
  </si>
  <si>
    <t>Уровень напряжения, кВ</t>
  </si>
  <si>
    <t>(в местах подстанций, трансформаторов и распределительных устройств)</t>
  </si>
  <si>
    <t xml:space="preserve"> и заключенных договорах на технологическое присоединение заявителей</t>
  </si>
  <si>
    <t xml:space="preserve"> с присоединяемой мощностью до 10 000кВА и уровне напряжения до 35кВ</t>
  </si>
  <si>
    <t>Наименование участка сети</t>
  </si>
  <si>
    <t>Подключенная мощность заявителей, кВт</t>
  </si>
  <si>
    <t>Резерв мощно-сти на начало периода, кВт</t>
  </si>
  <si>
    <t>Вводимая мощность, с учетом ИП, кВт</t>
  </si>
  <si>
    <t>Заявленная мощность в текущ. пер., кВт</t>
  </si>
  <si>
    <t>Резерв мощно-сти на конец периода, кВт</t>
  </si>
  <si>
    <t>Уровень напря-жения подклю-чения, кВ</t>
  </si>
  <si>
    <t>Дата подачи заявки</t>
  </si>
  <si>
    <t>Реквизиты договора, ТУ</t>
  </si>
  <si>
    <t>Сумма договора, тыс. руб. (без НДС)</t>
  </si>
  <si>
    <t>Мощность подключения, кВт</t>
  </si>
  <si>
    <t>Причина отказа (анулирования) заявки на технологическое присоединение</t>
  </si>
  <si>
    <t>Заявленная мощность</t>
  </si>
  <si>
    <t>Раздел VIII. Информация об анулированых заявках на технологическое присоединение</t>
  </si>
  <si>
    <t>СВЕДЕНИЯ ОБ ОСУЩЕСТВЛЕНИИ ТЕХНОЛОГИЧЕСКОГО ПРИСОЕДИНЕНИЯ К ЭЛЕКТРИЧЕСКИМ СЕТЯМ</t>
  </si>
  <si>
    <t>МУП "Муравленковское предприятие городских электрических сетей" МО г. Муравленко</t>
  </si>
  <si>
    <t>ПС 35/10 кВ "Константиновская"</t>
  </si>
  <si>
    <t>ПС110/10 кВ "Ханупа"</t>
  </si>
  <si>
    <t>ПС 35/10 кВ "Алевтина"</t>
  </si>
  <si>
    <t>ПС 35/6 кВ "Тепловая"</t>
  </si>
  <si>
    <t>Мах разр. к использованию мощность от сети ОАО "Тюменьэнерго"</t>
  </si>
  <si>
    <t>ПС 110/35/6 кВ "Стрела", в т.ч.</t>
  </si>
  <si>
    <t>629602 ЯНАО, г. Муравленко, ул.Нефтяников 26, а/я 614,  Дюжечкин Евгений Викторович, тел./факс (34938)43-2-98  mpges@sms-net.ru</t>
  </si>
  <si>
    <t>ИП</t>
  </si>
  <si>
    <t>Юр.лицо</t>
  </si>
  <si>
    <t>Физ.лицо</t>
  </si>
  <si>
    <t>энергопринимающих устройств максимальной мощностью, не превышающей 15 кВт включительно</t>
  </si>
  <si>
    <t xml:space="preserve">Наименование потребителя (заявителя) </t>
  </si>
  <si>
    <t>Реквизиты договора на технологическое присоединение к объектам электросетевого хозяйства</t>
  </si>
  <si>
    <t>Фактические расходы на подключение</t>
  </si>
  <si>
    <t>Сумма выпадающих доходов</t>
  </si>
  <si>
    <t>ИТОГО</t>
  </si>
  <si>
    <t>13</t>
  </si>
  <si>
    <t>заявителей с присоединяемой мощностью свыше150кВт и до 10 000кВА и уровне напряжения до 35кВ</t>
  </si>
  <si>
    <t>заявителей с присоединяемой мощностью свыше 15кВт и до 150кВт включительно</t>
  </si>
  <si>
    <t>КОНТРОЛЬНЫЕ МЕРОПРИЯТИЯ ОРГАНА ИСПОЛНИТЕЛЬНОЙ ВЛАСТИ СУБЪЕКТА РОССИЙСКОЙ ФЕДЕРАЦИИ В ОБЛАСТИ ГОСУДАРСТВЕННОГО РЕГУЛИРОВАНИЯ ТАРИФОВ ЗА ПРИМЕНЕНИЕМ РЕГУЛИРУЕМЫХ ЦЕН (ТАРИФОВ)</t>
  </si>
  <si>
    <t>КОНФИДЕНЦИАЛЬНОСТЬ ГАРАНТИРУЕТСЯ ПОЛУЧАТЕЛЕМ ИНФОРМАЦИИ</t>
  </si>
  <si>
    <t>Предоставляют:</t>
  </si>
  <si>
    <t>Сроки предоставления</t>
  </si>
  <si>
    <t>Форма № 1-ТехПр-ЭСО</t>
  </si>
  <si>
    <t>юридические лица, имеющие на своем балансе электрические сети, а также энергоснабжающие организации осуществляющие деятельность в сфере регулируемого ценообразования в электроэнергетике на территории Ямало-Ненецкого автономного округа:</t>
  </si>
  <si>
    <t>01 марта
после отчетного периода</t>
  </si>
  <si>
    <t>Приказ службы по тарифам ЯНАО:</t>
  </si>
  <si>
    <t>Об утверждении формы</t>
  </si>
  <si>
    <t>Годовая</t>
  </si>
  <si>
    <t>идентификационный номер налогоплательщика (ИНН)</t>
  </si>
  <si>
    <t>Код отчитывающейся организации</t>
  </si>
  <si>
    <t>ОКПО</t>
  </si>
  <si>
    <t>ОКАТО</t>
  </si>
  <si>
    <t>КПП</t>
  </si>
  <si>
    <t>8906000460</t>
  </si>
  <si>
    <t>27011486</t>
  </si>
  <si>
    <t>71175000000</t>
  </si>
  <si>
    <t>890601001</t>
  </si>
  <si>
    <t>02</t>
  </si>
  <si>
    <t>07</t>
  </si>
  <si>
    <t>11</t>
  </si>
  <si>
    <t>14</t>
  </si>
  <si>
    <t>Должностное лицо, ответственное за предоставление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</si>
  <si>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</si>
  <si>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</si>
  <si>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</si>
  <si>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"</t>
  </si>
  <si>
    <t xml:space="preserve"> год</t>
  </si>
  <si>
    <t>(номер контактного телефона)</t>
  </si>
  <si>
    <t>(дата составления документа)</t>
  </si>
  <si>
    <t>Руководитель организации</t>
  </si>
  <si>
    <t>Директор МУП "МПГЭС"</t>
  </si>
  <si>
    <t>Дюжечкин Е.В.</t>
  </si>
  <si>
    <t>Онегова И.В.</t>
  </si>
  <si>
    <t>Раздел I. Отчет о фактическом исполнении технологического присоединения</t>
  </si>
  <si>
    <t>О внесении изменений (при наличии)</t>
  </si>
  <si>
    <t>МОЖЕТ ПРЕДОСТАВЛЯТЬСЯ В ЭЛЕКТРОННОМ ВИДЕ ФОРМАТЕ ЕИАС</t>
  </si>
  <si>
    <t>СВЕДЕНИЯ О ПРИСОЕДИНЕНИИ (РАСШИРЕНИИ) МОЩНОСТИ К ЭЛЕКТРИЧЕСКИМ СЕТЯМ</t>
  </si>
  <si>
    <t>10</t>
  </si>
  <si>
    <t>Форма № 1-ТехПр_15</t>
  </si>
  <si>
    <t>юридические лица (кроме субъектов малого предпринимательства), имеющие на своем балансе электрические сети (городов, поселков, сел),
а также энергоснабжающие организации (за исключением работающих на оптовом рынке) на территории Ямало-Ненецкого автономног</t>
  </si>
  <si>
    <t>1 марта
после отчетного периода</t>
  </si>
  <si>
    <t>от 19 марта.2009г. № 5-т</t>
  </si>
  <si>
    <t>от</t>
  </si>
  <si>
    <t>№</t>
  </si>
  <si>
    <t>Код</t>
  </si>
  <si>
    <t xml:space="preserve"> ОКПО</t>
  </si>
  <si>
    <t>629602 Ямало - Ненецкий АО, г. Муравленко, ул. Нефтяников 26, ОС-2 а/я 614,  Дюжечкин Евгений Викторович, тел./факс (34938) 43-2-98    mpges@sms-net.ru</t>
  </si>
  <si>
    <t>(34938) 43-3-42</t>
  </si>
  <si>
    <t>от __.__.2009 № ____</t>
  </si>
  <si>
    <t>Раздел I. Общие сведения</t>
  </si>
  <si>
    <t>1. Установленная мощность электростанции</t>
  </si>
  <si>
    <t xml:space="preserve"> кВт</t>
  </si>
  <si>
    <t>2. Зимний максимум</t>
  </si>
  <si>
    <t>3. Летний минимум</t>
  </si>
  <si>
    <t>4. Напряжение на шинах электростанции</t>
  </si>
  <si>
    <t>кВ</t>
  </si>
  <si>
    <t>Раздел II. Сведения о производстве и распределении электрической мощности</t>
  </si>
  <si>
    <t>Показатели</t>
  </si>
  <si>
    <t>№
строки</t>
  </si>
  <si>
    <t>кВт</t>
  </si>
  <si>
    <t>Установленная мощность электростанций ПЭ*</t>
  </si>
  <si>
    <t>01</t>
  </si>
  <si>
    <t>Снижение мощности из-за вывода оборудования в консервацию</t>
  </si>
  <si>
    <t>Располагаемая мощность электростанции (стр. 01 - 02)</t>
  </si>
  <si>
    <t>03</t>
  </si>
  <si>
    <t>Снижение мощности из-за вывода оборудования в реконструкцию и во все виды ремонтов</t>
  </si>
  <si>
    <t>04</t>
  </si>
  <si>
    <t>Рабочая мощность электростанции (стр. 03 - 04)</t>
  </si>
  <si>
    <t>05</t>
  </si>
  <si>
    <t>Поставка мощности от других ПЭ</t>
  </si>
  <si>
    <t>06</t>
  </si>
  <si>
    <t>Полезная мощность ПЭ к отпуску в сеть на начало периода (заявленная мощность потребителей) (стр. 05 + 06)</t>
  </si>
  <si>
    <t>Потери мощности в сетях</t>
  </si>
  <si>
    <t>08</t>
  </si>
  <si>
    <t>Расход мощности на производственные и хозяйственные нужды</t>
  </si>
  <si>
    <t>09</t>
  </si>
  <si>
    <t>Расход мощности на собственное потребление (внутрихозяйственный оборот) в предыдущем периоде</t>
  </si>
  <si>
    <t>Ввод (вывод) мощности на собственное потребление за отчетный период (Всего - Раздел V)</t>
  </si>
  <si>
    <t>Заявленная (разрешенная) мощность потребителей, нижестоящей ТСО**</t>
  </si>
  <si>
    <t>12</t>
  </si>
  <si>
    <t>Дополнительная разрешенная мощность потребителей, нижестоящей ТСО (Всего - Раздел III + Раздел IV)</t>
  </si>
  <si>
    <t>Подключенная мощность потребителей с единичной мощностью до 15кВт на начало отчетного периода</t>
  </si>
  <si>
    <t>Подключенная мощность потребителей с единичной мощностью до 15кВт за отчетный период (ИТОГО гр.7 формы N1 ТехПр-15 Приказа СТ ЯНАО №5-т)</t>
  </si>
  <si>
    <t>15</t>
  </si>
  <si>
    <t>Вывод мощности потребителей (отключение)</t>
  </si>
  <si>
    <t>16</t>
  </si>
  <si>
    <t>Итого полезный отпуск мощности потребителям на конец периода (стр. 09+10+11+12+13+14+15-16)</t>
  </si>
  <si>
    <t>17</t>
  </si>
  <si>
    <t>Резерв мощности (стр. 07-08-17)</t>
  </si>
  <si>
    <t>18</t>
  </si>
  <si>
    <t>*ПЭ - производитель электроэнергии</t>
  </si>
  <si>
    <t>**ТСО - территориальная сетевая организация</t>
  </si>
  <si>
    <t>Раздел III. Отчет о фактическом исполнении технологического присоединения</t>
  </si>
  <si>
    <t>Раздел IV.Отчет о фактическом исполнении технологического присоединения мощности</t>
  </si>
  <si>
    <t>Раздел V.Информация о подключении (выводе) собственных мощностей (внутрихозяйственный оборот)</t>
  </si>
  <si>
    <t>Раздел VI.Сведения о пропускной способности электрической сети</t>
  </si>
  <si>
    <t>Раздел VII.Сведения о поданных заявках на технологическое присоединение</t>
  </si>
  <si>
    <t>Департаменту тарифной политики, энергетики и жилищно-коммунального комплекса Ямало-Ненецкого автономного округа</t>
  </si>
  <si>
    <t>инженер I категории ПТО</t>
  </si>
  <si>
    <t>ДНТ "Дружба"</t>
  </si>
  <si>
    <t>02.03.2015</t>
  </si>
  <si>
    <t>12/34 от 07.06.2012</t>
  </si>
  <si>
    <t>04.09.2015</t>
  </si>
  <si>
    <t>13/04 от23.01.2013</t>
  </si>
  <si>
    <t>13/56 от 13.06.2013</t>
  </si>
  <si>
    <t>05.03.2015</t>
  </si>
  <si>
    <t>13/65 от 15.07.2013</t>
  </si>
  <si>
    <t>30.03.2015</t>
  </si>
  <si>
    <t>12/49 от 02.08.2012</t>
  </si>
  <si>
    <t>21.04.2015</t>
  </si>
  <si>
    <t>14-15 от 25.03.2015</t>
  </si>
  <si>
    <t>20.04.2015</t>
  </si>
  <si>
    <t>13/34 от 20.08.2013</t>
  </si>
  <si>
    <t>24.04.2015</t>
  </si>
  <si>
    <t>11/54 от 01.08.2011</t>
  </si>
  <si>
    <t>13/49 от 04.07.2013</t>
  </si>
  <si>
    <t>25.05.2015</t>
  </si>
  <si>
    <t>23-15 от 19.05.2015</t>
  </si>
  <si>
    <t>04.06.2015</t>
  </si>
  <si>
    <t>60-14 от 18.12.2014</t>
  </si>
  <si>
    <t>08.06.2015</t>
  </si>
  <si>
    <t>21-15 от 26.05.2015</t>
  </si>
  <si>
    <t>17.06.2015</t>
  </si>
  <si>
    <t>38-14 от 14.08.2014</t>
  </si>
  <si>
    <t>23.06.2015</t>
  </si>
  <si>
    <t>58-14 от 27.11.2014</t>
  </si>
  <si>
    <t>26-15 от 22.06.2015</t>
  </si>
  <si>
    <t>11.09.2015</t>
  </si>
  <si>
    <t>28-14 от 09.07.2014</t>
  </si>
  <si>
    <t>24.06.2015</t>
  </si>
  <si>
    <t>22-15 от 19.05.2015</t>
  </si>
  <si>
    <t>14.07.2015</t>
  </si>
  <si>
    <t>43-14 от 23.09.2014</t>
  </si>
  <si>
    <t>21.07.2015</t>
  </si>
  <si>
    <t>33-15 от 06.07.2015</t>
  </si>
  <si>
    <t>01.09.2015</t>
  </si>
  <si>
    <t>03-15 от 03.02.2015</t>
  </si>
  <si>
    <t>18-15 от 05.05.2015</t>
  </si>
  <si>
    <t>09.09.2015</t>
  </si>
  <si>
    <t>41-15 от 08.09.2015</t>
  </si>
  <si>
    <t>22.09.2015</t>
  </si>
  <si>
    <t>41-14 от 20.01.2014</t>
  </si>
  <si>
    <t>11.12.2015</t>
  </si>
  <si>
    <t>21-14 от 15.05.2014</t>
  </si>
  <si>
    <t>24.10.2015</t>
  </si>
  <si>
    <t>34-15 от 23.07.2015</t>
  </si>
  <si>
    <t>31-15 от 06.07.2015</t>
  </si>
  <si>
    <t>07.12.2015</t>
  </si>
  <si>
    <t>17.11.2015</t>
  </si>
  <si>
    <t>45-15 от 21.10.2015</t>
  </si>
  <si>
    <t>21.10.2015</t>
  </si>
  <si>
    <t>42-15 от 28.09.2015</t>
  </si>
  <si>
    <t>25.12.2015</t>
  </si>
  <si>
    <t>38-15 от 07.08.2015</t>
  </si>
  <si>
    <t>11/55 от 01.08.2011</t>
  </si>
  <si>
    <t>04.12.2015</t>
  </si>
  <si>
    <t>48-14 от 20.10.2014</t>
  </si>
  <si>
    <t>24.11.2015</t>
  </si>
  <si>
    <t>35-15 от 20.10.2015</t>
  </si>
  <si>
    <t>27.11.2015</t>
  </si>
  <si>
    <t>53-15 от 08.11.2015</t>
  </si>
  <si>
    <t>54-15 от 18.11.2015</t>
  </si>
  <si>
    <t>10.12.2015</t>
  </si>
  <si>
    <t>47-15 от 01.12.2015</t>
  </si>
  <si>
    <t>25.125.2015</t>
  </si>
  <si>
    <t>49-15 от 09.11.2015</t>
  </si>
  <si>
    <t>31-14 от 07.08.2014</t>
  </si>
  <si>
    <t>КМНС МОО "Белая гора"</t>
  </si>
  <si>
    <t>ОАО "МТС"</t>
  </si>
  <si>
    <t>15.12.2014</t>
  </si>
  <si>
    <t>09.02.2015</t>
  </si>
  <si>
    <t>заявка отозвана заявителем</t>
  </si>
  <si>
    <t>01-15, ТУ№ 02 от 21.01.2015г.</t>
  </si>
  <si>
    <t>ПС-110/10 "Ханупа", ТП 12-3, ЩЭ-2-5, ЩЭ-4-5 ж/д №30 по ул. 70 лет Октября</t>
  </si>
  <si>
    <t>ПС-110/10 "Ханупа", ТП 2-6, КЛ-0,4кВ№2, ВРУ-0,4кВ ГК №3</t>
  </si>
  <si>
    <t>Гуляш С.И.</t>
  </si>
  <si>
    <t>21.01.2015</t>
  </si>
  <si>
    <t>02-15 от 11.02.2015, ТУ№ 03 от 23.01.2015</t>
  </si>
  <si>
    <t>Рудяга А.А.</t>
  </si>
  <si>
    <t>ПС-110/10 "Ханупа", ТП-72ВЛ-0,4кВ№1, опора №5</t>
  </si>
  <si>
    <t>Муниров Р.Н.</t>
  </si>
  <si>
    <t>17.02.2015</t>
  </si>
  <si>
    <t>04-15 от 10.03.2015, ТУ №04 от 02.03.2015</t>
  </si>
  <si>
    <t>05-15 от 10.03.2015,ТУ № 05 от 03.03.2015</t>
  </si>
  <si>
    <t>ПС-110/10 "Ханупа", ТП 2-6, КЛ-0,4кВ №7, ВРУ-0,4кВ ГК №2</t>
  </si>
  <si>
    <t>ГПК "Луч"</t>
  </si>
  <si>
    <t>27.01.2015</t>
  </si>
  <si>
    <t>ПС-35/10 "Константиновская", ТП-35, АВ№4</t>
  </si>
  <si>
    <t>16.02.2015</t>
  </si>
  <si>
    <t>ЦРИП ЯНАО</t>
  </si>
  <si>
    <t>ПС-110/10кВ "Ханупа",       ТП 5-1</t>
  </si>
  <si>
    <t>ПС-110/10кВ "Ханупа",     РТП-4, АВ №№7,8</t>
  </si>
  <si>
    <t>ПС-110/10кВ "Ханупа",       ТП 5-3, АВ№№15,16</t>
  </si>
  <si>
    <t>МКУ"УКЗ"</t>
  </si>
  <si>
    <t>03.03.2015</t>
  </si>
  <si>
    <t>ПС-110/10кВ "Ханупа",     ТП 12-4, АВ №№9,10</t>
  </si>
  <si>
    <t>ООО "Городское хозяйство-2"</t>
  </si>
  <si>
    <t>12.03.2015</t>
  </si>
  <si>
    <t>ПС-110/10кВ "Ханупа",     ТП 1-1, ВЛ-0,4кВ№8, опора №9</t>
  </si>
  <si>
    <t>ИП Ашуров З.Б.</t>
  </si>
  <si>
    <t>11.03.2015</t>
  </si>
  <si>
    <t>ПС-35/6кВ "Алевтина", ВЛ-6кВ № А-18, опора №28</t>
  </si>
  <si>
    <t>ИП Новоселов В.М.</t>
  </si>
  <si>
    <t>17.03.2015</t>
  </si>
  <si>
    <t>ПС-35/10 "Константиновская", ТП-35, ВЛ-10кВ № К-18, опора № 43</t>
  </si>
  <si>
    <t>18.03.2015</t>
  </si>
  <si>
    <t>ПС-35/10 "Константиновская", ТП 8-1, ячейка №5</t>
  </si>
  <si>
    <t>ИП Задорожная О.С.</t>
  </si>
  <si>
    <t>25.03.2015</t>
  </si>
  <si>
    <t>ПС "Ханупа", ТП 2-5, АВ№5, ПР-0,4кВ</t>
  </si>
  <si>
    <t>Дегтярева О.Б.</t>
  </si>
  <si>
    <t>01.04.2015</t>
  </si>
  <si>
    <t>ПС "Ханупа", ТП-50, АВ№1</t>
  </si>
  <si>
    <t>ООО "Екатеринбург-2000"</t>
  </si>
  <si>
    <t>ПС-35/10 "Константиновская", ТП 8-5, АВ№1</t>
  </si>
  <si>
    <t>Шарафутдинов Р.М.</t>
  </si>
  <si>
    <t>02.04.2015</t>
  </si>
  <si>
    <t>ПС-35/10 "Константиновская", ТП 3-9, ВЛИ-0,4кВ №1, опора №1/5</t>
  </si>
  <si>
    <t>Гулина Е.И.</t>
  </si>
  <si>
    <t>13.04.2015</t>
  </si>
  <si>
    <t>ПС-35/10 "Константиновская", ТП 3-10, ВЛИ-0,4кВ №6, опора №9</t>
  </si>
  <si>
    <t>ИП Пасечник А.А.</t>
  </si>
  <si>
    <t>21.05.2015</t>
  </si>
  <si>
    <t>ПС-35/10 "Константиновская", ВЛ-10кВ №6, опора №55</t>
  </si>
  <si>
    <t>ИП Безбородов П.Н.</t>
  </si>
  <si>
    <t>ТУ №20 от  20.04.2015</t>
  </si>
  <si>
    <t>10.04.2015</t>
  </si>
  <si>
    <t>ПС "Ханупа", ТП 3-8</t>
  </si>
  <si>
    <t>05.05.2015</t>
  </si>
  <si>
    <t>ООО "РегионПерсоналПрофи"</t>
  </si>
  <si>
    <t>12.05.2015</t>
  </si>
  <si>
    <t>ПС-35/10 "Константиновская", ТП-31</t>
  </si>
  <si>
    <t>ПС-110/10кВ "Ханупа", ТП 2-6, КЛ-0,4кВ №2, ВРУ-0,4кВ ГК №3</t>
  </si>
  <si>
    <t>Лозовская Л.В.</t>
  </si>
  <si>
    <t>Верхогляд С.Г.</t>
  </si>
  <si>
    <t>02.05.2015</t>
  </si>
  <si>
    <t>ТУ №26 от 13.05.2015</t>
  </si>
  <si>
    <t>ПС-110/10кВ "Ханупа", ТП 1-4, КЛ-0,4кВ, ВРУ-0,4кВ ГК "Шесть"</t>
  </si>
  <si>
    <t>ИП Евсеева Е.Б.</t>
  </si>
  <si>
    <t>ПС-35/6кВ "Алевтина", ВЛ-6кВ № А-18, опора №20</t>
  </si>
  <si>
    <t>Галаган Г.Б.</t>
  </si>
  <si>
    <t>07.05.2015</t>
  </si>
  <si>
    <t>ПС-110/10кВ "Ханупа", ТП-57, ВЛ-0,4кВ №20, опора №4</t>
  </si>
  <si>
    <t>ПС-35/10 "Константиновская", ТП 8-5, КЛ-0,4кВ№4</t>
  </si>
  <si>
    <t>ГУП ЯНАО "Ямалавтодор"</t>
  </si>
  <si>
    <t>01.06.2015</t>
  </si>
  <si>
    <t>ПС-35/10 "Константиновская", ТП-35, ВЛ-10кВ № К-18, опора № 33</t>
  </si>
  <si>
    <t>ИП Ломовцева Л.Р.</t>
  </si>
  <si>
    <t>27.05.2015</t>
  </si>
  <si>
    <t>ПС-110/10кВ "Ханупа", ТП1-1, ВЛ-0,4кВ №8, ВРУ ж/д дома №32 по ул. Губкмна</t>
  </si>
  <si>
    <t>МБУ "Спортивный комплекс "Юность"</t>
  </si>
  <si>
    <t>ПС-35/6 "Константиновская", ТП 12-1, КЛ-0,4кВ №№11,14, ВРУ-0,4кВ ж/д №25 по ул. Муравленко</t>
  </si>
  <si>
    <t>Бариев Р.Ф.</t>
  </si>
  <si>
    <t>Баран О.В.</t>
  </si>
  <si>
    <t>18.06.2015</t>
  </si>
  <si>
    <t>Кудаев А.В.</t>
  </si>
  <si>
    <t>22.06.2015</t>
  </si>
  <si>
    <t>ПС-110/10кВ"Ханупа", РТП-4, рубильник №1</t>
  </si>
  <si>
    <t>ИП Искендеров А.Г.о.</t>
  </si>
  <si>
    <t>30.06.2015</t>
  </si>
  <si>
    <t>ПС-110/10кВ"Ханупа",Тп 6-5, ВЛ-0,4кВ №2, опора №10</t>
  </si>
  <si>
    <t>Ткаченко Е.М.</t>
  </si>
  <si>
    <t>09.07.2015</t>
  </si>
  <si>
    <t>Саликова А.Н.</t>
  </si>
  <si>
    <t>13.07.2015</t>
  </si>
  <si>
    <t>ПС-35/10 "Константиновская", ТП 3-9, ВЛИ-0,4кВ №1, опора №1/4</t>
  </si>
  <si>
    <t>08.07.2015</t>
  </si>
  <si>
    <t>ТУ № 40 от 16.07.2015</t>
  </si>
  <si>
    <t>ПС-35/10кВ «Константиновская» 10кВ ТП 3-6 0,4 кВ  руб. №7, №20, ВРУ-0,4кВ БПК</t>
  </si>
  <si>
    <t>17.07.2015</t>
  </si>
  <si>
    <t>Орех С.Н.</t>
  </si>
  <si>
    <t>ПС-35/10 "Константиновская", ТП 3-9, ВЛИ-0,4кВ №1, опора №10</t>
  </si>
  <si>
    <t>Хусаинов Э.В.</t>
  </si>
  <si>
    <t>23.07.2015</t>
  </si>
  <si>
    <t>Доловов И.В.</t>
  </si>
  <si>
    <t>24.07.2015</t>
  </si>
  <si>
    <t>19.06.2015</t>
  </si>
  <si>
    <t>ПС-110/10кВ «Ханупа»,  ТП 5-5,  КЛ-0,4кВ № 1,  ВРУ-0,4кВ гаражного бокса  №4</t>
  </si>
  <si>
    <t>10.08.2015</t>
  </si>
  <si>
    <t>ИП Муртазалиев М.М.</t>
  </si>
  <si>
    <t>ПС-35/10 "Константиновская", ТП 3-6, 1,2 с.ш.</t>
  </si>
  <si>
    <t>Павлов И.А.</t>
  </si>
  <si>
    <t>ПС-35/10кВ «Константиновская», ТП 3-10, ВЛИ-0,4кВ №15, оп. №11</t>
  </si>
  <si>
    <t>03.09.2015</t>
  </si>
  <si>
    <t>ПС-35/10 "Константиновская", ТП 8-5, АВ №2</t>
  </si>
  <si>
    <t>МКУ "УКЗ"</t>
  </si>
  <si>
    <t>Вильховский А.В.</t>
  </si>
  <si>
    <t>08.09.2015</t>
  </si>
  <si>
    <t>ООО "Горизонт"</t>
  </si>
  <si>
    <t>04.08.2015</t>
  </si>
  <si>
    <t>ПС-110/10кВ «Ханупа» ТП 7-1 ВРУ-0,4кВ жилого дома ул. Муравленко,9</t>
  </si>
  <si>
    <t>ООО "ЧОО "Интелект"</t>
  </si>
  <si>
    <t>15.09.2015</t>
  </si>
  <si>
    <t>ПС-35/10кВ «Константиновская», ТП-31, АВ №6</t>
  </si>
  <si>
    <t>Инженер ПТО</t>
  </si>
  <si>
    <t>(34938) 4-33-42</t>
  </si>
  <si>
    <t>19</t>
  </si>
  <si>
    <t xml:space="preserve">ИП Сасыкбаев Т.Б. </t>
  </si>
  <si>
    <t>08.10.2015</t>
  </si>
  <si>
    <t>Владимирова В.С.</t>
  </si>
  <si>
    <t>14.10.2015</t>
  </si>
  <si>
    <t>Григораш Г.П.</t>
  </si>
  <si>
    <t>ПС-35/6кВ «Алевтина», ВЛ-6кВ №18, ТП-22, ВЛ-0,4кВ №4, опора №7</t>
  </si>
  <si>
    <t>23.10.2015</t>
  </si>
  <si>
    <t>ИП Валидияов Р.Ф.</t>
  </si>
  <si>
    <t>09.10.2015</t>
  </si>
  <si>
    <t>ПС-35/10кВ «Константиновская», ВЛ-10кВ №6, опора №64/10</t>
  </si>
  <si>
    <t>Смирнов А.В.</t>
  </si>
  <si>
    <t>ИП Узун Е.Н.</t>
  </si>
  <si>
    <t>ПС-35/10кВ «Константиновская», ТП-43, АВ №4</t>
  </si>
  <si>
    <t>22.10.2015</t>
  </si>
  <si>
    <t>ИП Вахитов Ф.Н.</t>
  </si>
  <si>
    <t>05.11.2015</t>
  </si>
  <si>
    <t>ПС-110-10"Ханупа", ВЛ-10кВ № 24, опора №11</t>
  </si>
  <si>
    <t>11.11.2015</t>
  </si>
  <si>
    <t>ПС-35/10"Константиновская", ВЛ-10кВ №6, ТП-35, ВЛ-0,4кВ №3</t>
  </si>
  <si>
    <t>26.11.2015</t>
  </si>
  <si>
    <t>ПС-110/10кВ"Ханупа", РТП-4, рубильники №№9,10</t>
  </si>
  <si>
    <t>Смерек В.И.</t>
  </si>
  <si>
    <t>03-15 от 03.02.2015, ТУ №06 от 02.02.2015</t>
  </si>
  <si>
    <t>06-15 от 16.03.2015, ТУ№10 от 04.03.2015</t>
  </si>
  <si>
    <t>07-15 от 01.04.2015, ТУ №07 от 25.02.2015</t>
  </si>
  <si>
    <t>08-15 от 01.04.2015, ТУ №08 от 18.02.2015</t>
  </si>
  <si>
    <t>09-15 от 01.04.2015, ТУ №09 от 18.02.2015</t>
  </si>
  <si>
    <t>11-15 от 19.03.2015, ТУ12 от 16.03.2015</t>
  </si>
  <si>
    <t>12-15 от 03.04.2015, ТУ № 14 от 25.03.2015</t>
  </si>
  <si>
    <t>13-15, ТУ №13 от 23.03.2015</t>
  </si>
  <si>
    <t>14-15 от 25.03.2015, ТУ№15 от 25.03.2015</t>
  </si>
  <si>
    <t>15-15 от 08.04.2015, ТУ№16 от 07.04.2015</t>
  </si>
  <si>
    <t>16-15, ТУ №17 от 13.04.2015</t>
  </si>
  <si>
    <t>17-15 от 19.06.2015, ТУ № 18 от 27.04.2015</t>
  </si>
  <si>
    <t>18-15 от 05.05.2015, ТУ №17 от 27.04.2015</t>
  </si>
  <si>
    <t>20-15, ТУ №19 от 05.05.2015</t>
  </si>
  <si>
    <t>19-15 от 30.04.2015, ТУ №22 от 27.04.2015</t>
  </si>
  <si>
    <t>21-15 от 26.05.2015, ТУ №23 от 12.05.2015</t>
  </si>
  <si>
    <t>10-15 от 19.03.2015, ТУ11 от 16.03.2015</t>
  </si>
  <si>
    <t>25-15, ТУ №27 от 28.05.2015</t>
  </si>
  <si>
    <t>22-15 от 26.05.2015, ТУ №24 от 13.05.2015</t>
  </si>
  <si>
    <t>23-15 от 19.05.2015, ТУ №25 от 13.05.2015</t>
  </si>
  <si>
    <t>ТУ №01 от 10.02.2015</t>
  </si>
  <si>
    <t>Не подписание договора со стороны Заявителя</t>
  </si>
  <si>
    <t>27-15 от 10.06.2015ТУ №28 от 03.06.2015</t>
  </si>
  <si>
    <t>24-15 от 10.06.2015, ТУ №29 от 08.06.2015</t>
  </si>
  <si>
    <t>26-15 от 22.06.2015, ТУ №30 от 28.05.2015</t>
  </si>
  <si>
    <t>29-15, ТУ №31 от 08.06.2015</t>
  </si>
  <si>
    <t>24-15 от 10.06.2015, ТУ №32 от 08.06.2015</t>
  </si>
  <si>
    <t>28-15 от 11.06.2015, ТУ №33 от 08.06.2015</t>
  </si>
  <si>
    <t>30-15 от 24.06.2015, ТУ №34 от 23.06.2015</t>
  </si>
  <si>
    <t>31-15 от 06-07.2015, ТУ №35 от 22.06.2015</t>
  </si>
  <si>
    <t>32-15, ТУ №36 от 25.06.2015</t>
  </si>
  <si>
    <t>33-15 от 06.07.2015, ТУ №37 от 02.07.2015</t>
  </si>
  <si>
    <t>36-15 от 06.08.2015, ТУ №38 от 15.07.2015</t>
  </si>
  <si>
    <t>34-15 от 23.07.2015, ТУ №39 от 16.07.2015</t>
  </si>
  <si>
    <t>35-15 от 06.08.2015, ТУ №41 от 20.07.2015</t>
  </si>
  <si>
    <t>37-15 от 28.07.2015, ТУ №42 от 27.07.2015</t>
  </si>
  <si>
    <t>38-15 от 07.08.2015, ТУ №43 от 27.07.2015</t>
  </si>
  <si>
    <t>39-15 от 15.09.2015, ТУ №44 от 19.08.2015</t>
  </si>
  <si>
    <t>40-15, ТУ №45 от 25.08.2015</t>
  </si>
  <si>
    <t>41-15 от 08.09.2015, ТУ №46 от 08.09.2015</t>
  </si>
  <si>
    <t>42-15 от 28.09.2015, ТУ №47 от 08.09.2015</t>
  </si>
  <si>
    <t>43-15, ТУ №48 от 10.09.2015</t>
  </si>
  <si>
    <t>44-15 от 15.09.2015ТУ №49 от 14.09.2015</t>
  </si>
  <si>
    <t>45-15 от 21.10.2015ТУ №50 от 23.09.2015</t>
  </si>
  <si>
    <t>46-15 от 13.10.2015, ТУ №51 от 12.10.2015</t>
  </si>
  <si>
    <t>47-15 от 01.12.2015, ТУ №52 от 15.10.2015</t>
  </si>
  <si>
    <t>48-15 от 27.10.2015, ТУ №53 от 19.10.2015</t>
  </si>
  <si>
    <t>49-15 от 09.11.2015, ТУ №54 от 19.10.2015</t>
  </si>
  <si>
    <t>50-15 от 28.10.2015, ТУ №55 от 26.10.2015</t>
  </si>
  <si>
    <t>51-15 от 29.10.2015, ТУ №56 от 27.10.2015</t>
  </si>
  <si>
    <t>52-15 от 20.11.2015, ТУ №57 от 28.10.2015</t>
  </si>
  <si>
    <t>53-15 от 03.11.2015, ТУ №58 от 02.11.2015</t>
  </si>
  <si>
    <t>Горчаг Д.И.</t>
  </si>
  <si>
    <t>54-15 от 18.11.2015, ТУ №59 от 11.11.2015</t>
  </si>
  <si>
    <t>55-15, ТУ №60 от 11.11.2015</t>
  </si>
  <si>
    <t>56-15 от 30.11.2015, ТУ №62 от 18.11.2015</t>
  </si>
  <si>
    <t>Петрухан В.Н.</t>
  </si>
  <si>
    <t>57-15 от 01.12.2015, ТУ №63 от 30.11.2015</t>
  </si>
  <si>
    <t>59-15, ТУ №64 от 30.11.2015</t>
  </si>
  <si>
    <t>58-15 от 02.12.2015, ТУ №65 от 30.11.2015</t>
  </si>
  <si>
    <t>Заявка отозвана Заявителем</t>
  </si>
  <si>
    <t>ПС-35/10кВ «Константиновская», ТП 8-5, КЛ-0,4кВ №3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</si>
</sst>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0.00000"/>
    <numFmt numFmtId="173" formatCode="0.0000"/>
    <numFmt numFmtId="174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18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33" borderId="2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4" fontId="1" fillId="0" borderId="14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170" fontId="1" fillId="0" borderId="19" xfId="0" applyNumberFormat="1" applyFont="1" applyFill="1" applyBorder="1" applyAlignment="1">
      <alignment horizontal="center"/>
    </xf>
    <xf numFmtId="170" fontId="1" fillId="0" borderId="26" xfId="0" applyNumberFormat="1" applyFont="1" applyFill="1" applyBorder="1" applyAlignment="1">
      <alignment horizontal="center"/>
    </xf>
    <xf numFmtId="170" fontId="1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 readingOrder="1"/>
    </xf>
    <xf numFmtId="0" fontId="1" fillId="0" borderId="26" xfId="0" applyNumberFormat="1" applyFont="1" applyFill="1" applyBorder="1" applyAlignment="1">
      <alignment horizontal="left" wrapText="1" readingOrder="1"/>
    </xf>
    <xf numFmtId="0" fontId="1" fillId="0" borderId="27" xfId="0" applyNumberFormat="1" applyFont="1" applyFill="1" applyBorder="1" applyAlignment="1">
      <alignment horizontal="left" wrapText="1" readingOrder="1"/>
    </xf>
    <xf numFmtId="3" fontId="1" fillId="0" borderId="19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left"/>
    </xf>
    <xf numFmtId="170" fontId="1" fillId="0" borderId="28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distributed" vertical="distributed" wrapText="1"/>
    </xf>
    <xf numFmtId="0" fontId="4" fillId="0" borderId="19" xfId="0" applyNumberFormat="1" applyFont="1" applyFill="1" applyBorder="1" applyAlignment="1">
      <alignment horizontal="distributed" vertical="distributed" wrapText="1"/>
    </xf>
    <xf numFmtId="0" fontId="4" fillId="0" borderId="26" xfId="0" applyNumberFormat="1" applyFont="1" applyFill="1" applyBorder="1" applyAlignment="1">
      <alignment horizontal="distributed" vertical="distributed" wrapText="1"/>
    </xf>
    <xf numFmtId="0" fontId="4" fillId="0" borderId="27" xfId="0" applyNumberFormat="1" applyFont="1" applyFill="1" applyBorder="1" applyAlignment="1">
      <alignment horizontal="distributed" vertical="distributed" wrapText="1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wrapText="1"/>
    </xf>
    <xf numFmtId="0" fontId="1" fillId="0" borderId="27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14" fontId="1" fillId="0" borderId="28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1" fontId="1" fillId="0" borderId="1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 wrapText="1"/>
    </xf>
    <xf numFmtId="0" fontId="2" fillId="0" borderId="27" xfId="0" applyNumberFormat="1" applyFont="1" applyFill="1" applyBorder="1" applyAlignment="1">
      <alignment horizontal="left" wrapText="1"/>
    </xf>
    <xf numFmtId="0" fontId="1" fillId="0" borderId="26" xfId="0" applyNumberFormat="1" applyFont="1" applyFill="1" applyBorder="1" applyAlignment="1">
      <alignment horizontal="left" wrapText="1"/>
    </xf>
    <xf numFmtId="0" fontId="1" fillId="0" borderId="27" xfId="0" applyNumberFormat="1" applyFont="1" applyFill="1" applyBorder="1" applyAlignment="1">
      <alignment horizontal="left" wrapText="1"/>
    </xf>
    <xf numFmtId="1" fontId="2" fillId="0" borderId="19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1"/>
  <sheetViews>
    <sheetView zoomScaleSheetLayoutView="100" zoomScalePageLayoutView="0" workbookViewId="0" topLeftCell="A1">
      <selection activeCell="BZ8" sqref="BZ8:CB8"/>
    </sheetView>
  </sheetViews>
  <sheetFormatPr defaultColWidth="0.875" defaultRowHeight="12.75"/>
  <cols>
    <col min="1" max="16384" width="0.875" style="1" customWidth="1"/>
  </cols>
  <sheetData>
    <row r="1" spans="18:138" ht="45" customHeight="1">
      <c r="R1" s="95" t="s">
        <v>58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</row>
    <row r="2" spans="2:155" ht="6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</row>
    <row r="3" spans="18:138" ht="15" customHeight="1">
      <c r="R3" s="96" t="s">
        <v>59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</row>
    <row r="4" spans="2:155" ht="1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</row>
    <row r="5" spans="18:138" ht="15" customHeight="1">
      <c r="R5" s="96" t="s">
        <v>95</v>
      </c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</row>
    <row r="6" spans="14:138" ht="28.5" customHeight="1">
      <c r="N6"/>
      <c r="O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</row>
    <row r="7" spans="18:138" ht="18" customHeight="1">
      <c r="R7" s="16"/>
      <c r="S7" s="16"/>
      <c r="T7" s="16"/>
      <c r="U7" s="16"/>
      <c r="V7" s="16"/>
      <c r="W7" s="16"/>
      <c r="X7" s="16"/>
      <c r="Y7" s="16"/>
      <c r="Z7" s="16"/>
      <c r="AA7" s="16"/>
      <c r="AB7" s="121" t="s">
        <v>96</v>
      </c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6"/>
      <c r="DZ7" s="16"/>
      <c r="EA7" s="16"/>
      <c r="EB7" s="16"/>
      <c r="EC7" s="16"/>
      <c r="ED7" s="16"/>
      <c r="EE7" s="16"/>
      <c r="EF7" s="16"/>
      <c r="EG7" s="16"/>
      <c r="EH7" s="16"/>
    </row>
    <row r="8" spans="18:138" ht="11.25" customHeight="1">
      <c r="R8" s="16"/>
      <c r="S8" s="16"/>
      <c r="T8" s="16"/>
      <c r="U8" s="16"/>
      <c r="V8" s="16"/>
      <c r="W8" s="16"/>
      <c r="X8" s="16"/>
      <c r="Y8" s="16"/>
      <c r="Z8" s="16"/>
      <c r="AA8" s="1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3"/>
      <c r="BX8" s="23"/>
      <c r="BY8" s="23" t="s">
        <v>0</v>
      </c>
      <c r="BZ8" s="122" t="s">
        <v>145</v>
      </c>
      <c r="CA8" s="122"/>
      <c r="CB8" s="122"/>
      <c r="CC8" s="24" t="s">
        <v>1</v>
      </c>
      <c r="CD8" s="21"/>
      <c r="CE8" s="2"/>
      <c r="CF8" s="2"/>
      <c r="CG8" s="21"/>
      <c r="CH8" s="21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16"/>
      <c r="DZ8" s="16"/>
      <c r="EA8" s="16"/>
      <c r="EB8" s="16"/>
      <c r="EC8" s="16"/>
      <c r="ED8" s="16"/>
      <c r="EE8" s="16"/>
      <c r="EF8" s="16"/>
      <c r="EG8" s="16"/>
      <c r="EH8" s="16"/>
    </row>
    <row r="9" spans="28:128" ht="3.75" customHeight="1" hidden="1" thickBot="1"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8"/>
    </row>
    <row r="10" ht="25.5" customHeight="1"/>
    <row r="11" spans="1:150" ht="16.5" customHeight="1">
      <c r="A11" s="123" t="s">
        <v>60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 t="s">
        <v>61</v>
      </c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P11" s="40"/>
      <c r="DR11" s="2"/>
      <c r="DT11" s="16"/>
      <c r="DU11" s="108" t="s">
        <v>98</v>
      </c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10"/>
    </row>
    <row r="12" spans="1:150" ht="3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P12" s="40"/>
      <c r="DR12" s="2"/>
      <c r="DT12" s="40"/>
      <c r="DU12" s="2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</row>
    <row r="13" spans="1:154" ht="13.5" customHeight="1">
      <c r="A13" s="60"/>
      <c r="B13" s="118" t="s">
        <v>99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9"/>
      <c r="CG13" s="83" t="s">
        <v>100</v>
      </c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5"/>
      <c r="DP13" s="3"/>
      <c r="DQ13" s="103" t="s">
        <v>65</v>
      </c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</row>
    <row r="14" spans="1:150" ht="12.75" customHeight="1">
      <c r="A14" s="45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9"/>
      <c r="CG14" s="83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5"/>
      <c r="DP14" s="3"/>
      <c r="DT14" s="3"/>
      <c r="DU14" s="97" t="s">
        <v>66</v>
      </c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</row>
    <row r="15" spans="1:150" ht="12.75" customHeight="1">
      <c r="A15" s="45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9"/>
      <c r="CG15" s="83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5"/>
      <c r="DP15" s="3"/>
      <c r="DT15" s="3"/>
      <c r="DU15" s="97" t="s">
        <v>101</v>
      </c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</row>
    <row r="16" spans="1:155" ht="12.75" customHeight="1">
      <c r="A16" s="45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9"/>
      <c r="CG16" s="83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5"/>
      <c r="DP16" s="103" t="s">
        <v>94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</row>
    <row r="17" spans="1:155" ht="12.75" customHeight="1">
      <c r="A17" s="45"/>
      <c r="B17" s="76" t="s">
        <v>2</v>
      </c>
      <c r="C17" s="76"/>
      <c r="D17" s="76"/>
      <c r="E17" s="76"/>
      <c r="F17" s="78" t="s">
        <v>157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80"/>
      <c r="CG17" s="83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5"/>
      <c r="DP17" s="29"/>
      <c r="DQ17" s="47"/>
      <c r="DR17" s="47"/>
      <c r="DS17" s="47"/>
      <c r="DT17" s="29"/>
      <c r="DU17" s="97" t="s">
        <v>102</v>
      </c>
      <c r="DV17" s="97"/>
      <c r="DW17" s="97"/>
      <c r="DX17" s="97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7" t="s">
        <v>103</v>
      </c>
      <c r="EL17" s="97"/>
      <c r="EM17" s="97"/>
      <c r="EN17" s="97"/>
      <c r="EO17" s="98"/>
      <c r="EP17" s="98"/>
      <c r="EQ17" s="98"/>
      <c r="ER17" s="98"/>
      <c r="ES17" s="98"/>
      <c r="ET17" s="29"/>
      <c r="EU17" s="47"/>
      <c r="EV17" s="47"/>
      <c r="EW17" s="47"/>
      <c r="EX17" s="47"/>
      <c r="EY17" s="47"/>
    </row>
    <row r="18" spans="1:155" ht="12.75" customHeight="1">
      <c r="A18" s="45"/>
      <c r="B18" s="76"/>
      <c r="C18" s="76"/>
      <c r="D18" s="76"/>
      <c r="E18" s="7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80"/>
      <c r="CG18" s="83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5"/>
      <c r="DP18" s="29"/>
      <c r="DQ18" s="47"/>
      <c r="DR18" s="47"/>
      <c r="DS18" s="47"/>
      <c r="DT18" s="29"/>
      <c r="DU18" s="97" t="s">
        <v>102</v>
      </c>
      <c r="DV18" s="97"/>
      <c r="DW18" s="97"/>
      <c r="DX18" s="97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97" t="s">
        <v>103</v>
      </c>
      <c r="EL18" s="97"/>
      <c r="EM18" s="97"/>
      <c r="EN18" s="97"/>
      <c r="EO18" s="111"/>
      <c r="EP18" s="111"/>
      <c r="EQ18" s="111"/>
      <c r="ER18" s="111"/>
      <c r="ES18" s="111"/>
      <c r="ET18" s="29"/>
      <c r="EU18" s="47"/>
      <c r="EV18" s="47"/>
      <c r="EW18" s="47"/>
      <c r="EX18" s="47"/>
      <c r="EY18" s="47"/>
    </row>
    <row r="19" spans="1:150" ht="6" customHeight="1">
      <c r="A19" s="48"/>
      <c r="B19" s="76"/>
      <c r="C19" s="76"/>
      <c r="D19" s="76"/>
      <c r="E19" s="7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80"/>
      <c r="CG19" s="83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5"/>
      <c r="DP19" s="3"/>
      <c r="DQ19" s="3"/>
      <c r="DR19" s="46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</row>
    <row r="20" spans="1:150" ht="5.25" customHeight="1">
      <c r="A20" s="48"/>
      <c r="B20" s="76"/>
      <c r="C20" s="76"/>
      <c r="D20" s="76"/>
      <c r="E20" s="7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80"/>
      <c r="CG20" s="83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5"/>
      <c r="DP20" s="3"/>
      <c r="DQ20" s="5"/>
      <c r="DR20" s="3"/>
      <c r="DU20" s="112" t="s">
        <v>67</v>
      </c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4"/>
    </row>
    <row r="21" spans="1:150" ht="8.25" customHeight="1">
      <c r="A21" s="50"/>
      <c r="B21" s="77"/>
      <c r="C21" s="77"/>
      <c r="D21" s="77"/>
      <c r="E21" s="77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2"/>
      <c r="CG21" s="86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8"/>
      <c r="DP21" s="3"/>
      <c r="DQ21" s="5"/>
      <c r="DR21" s="3"/>
      <c r="DU21" s="115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7"/>
    </row>
    <row r="22" spans="1:131" ht="12" customHeight="1">
      <c r="A22" s="51"/>
      <c r="B22" s="51"/>
      <c r="C22" s="51"/>
      <c r="D22" s="5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S22" s="3"/>
      <c r="DT22" s="5"/>
      <c r="DU22" s="3"/>
      <c r="EA22" s="3"/>
    </row>
    <row r="23" spans="1:131" ht="24" customHeight="1">
      <c r="A23" s="7"/>
      <c r="B23" s="7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S23" s="3"/>
      <c r="DT23" s="5"/>
      <c r="DU23" s="3"/>
      <c r="EA23" s="3"/>
    </row>
    <row r="24" spans="1:155" ht="12.75">
      <c r="A24" s="8"/>
      <c r="B24" s="71" t="s">
        <v>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3" t="s">
        <v>38</v>
      </c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9"/>
      <c r="EV24" s="9"/>
      <c r="EW24" s="9"/>
      <c r="EX24" s="9"/>
      <c r="EY24" s="10"/>
    </row>
    <row r="25" spans="1:155" ht="4.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3"/>
    </row>
    <row r="26" spans="1:155" ht="16.5" customHeight="1">
      <c r="A26" s="14"/>
      <c r="B26" s="104" t="s">
        <v>106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9"/>
      <c r="EV26" s="9"/>
      <c r="EW26" s="9"/>
      <c r="EX26" s="9"/>
      <c r="EY26" s="10"/>
    </row>
    <row r="27" spans="1:155" ht="16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25"/>
    </row>
    <row r="28" spans="1:155" ht="19.5" customHeight="1">
      <c r="A28" s="89" t="s">
        <v>68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1"/>
      <c r="W28" s="108" t="s">
        <v>104</v>
      </c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10"/>
    </row>
    <row r="29" spans="1:155" ht="31.5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86" t="s">
        <v>105</v>
      </c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6" t="s">
        <v>71</v>
      </c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6" t="s">
        <v>72</v>
      </c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8"/>
    </row>
    <row r="30" spans="1:155" s="52" customFormat="1" ht="12.75">
      <c r="A30" s="105">
        <v>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  <c r="W30" s="74">
        <v>2</v>
      </c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4">
        <v>3</v>
      </c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4">
        <v>4</v>
      </c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120"/>
    </row>
    <row r="31" spans="1:155" s="52" customFormat="1" ht="12.75">
      <c r="A31" s="99" t="s">
        <v>73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102" t="s">
        <v>74</v>
      </c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 t="s">
        <v>75</v>
      </c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 t="s">
        <v>76</v>
      </c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</row>
  </sheetData>
  <sheetProtection/>
  <mergeCells count="41">
    <mergeCell ref="EO17:ES17"/>
    <mergeCell ref="DU15:ET15"/>
    <mergeCell ref="EO18:ES18"/>
    <mergeCell ref="DU20:ET21"/>
    <mergeCell ref="B13:CF16"/>
    <mergeCell ref="DH30:EY30"/>
    <mergeCell ref="AB7:DX7"/>
    <mergeCell ref="BZ8:CB8"/>
    <mergeCell ref="DU11:ET11"/>
    <mergeCell ref="CG11:DM12"/>
    <mergeCell ref="A11:CF12"/>
    <mergeCell ref="EK17:EN17"/>
    <mergeCell ref="A31:V31"/>
    <mergeCell ref="W31:BO31"/>
    <mergeCell ref="BP31:DG31"/>
    <mergeCell ref="DH31:EY31"/>
    <mergeCell ref="BP30:DG30"/>
    <mergeCell ref="W29:BO29"/>
    <mergeCell ref="BP29:DG29"/>
    <mergeCell ref="DH29:EY29"/>
    <mergeCell ref="A30:V30"/>
    <mergeCell ref="R1:EH1"/>
    <mergeCell ref="R3:EH3"/>
    <mergeCell ref="R5:EH5"/>
    <mergeCell ref="DU17:DX17"/>
    <mergeCell ref="DY17:EJ17"/>
    <mergeCell ref="EK18:EN18"/>
    <mergeCell ref="DQ13:EX13"/>
    <mergeCell ref="DU14:ET14"/>
    <mergeCell ref="DP16:EY16"/>
    <mergeCell ref="DU18:DX18"/>
    <mergeCell ref="B24:AU24"/>
    <mergeCell ref="AV24:ET24"/>
    <mergeCell ref="W30:BO30"/>
    <mergeCell ref="B17:E21"/>
    <mergeCell ref="F17:CF21"/>
    <mergeCell ref="CG13:DM21"/>
    <mergeCell ref="A28:V29"/>
    <mergeCell ref="B26:ET26"/>
    <mergeCell ref="W28:EY28"/>
    <mergeCell ref="DY18:EJ18"/>
  </mergeCells>
  <printOptions/>
  <pageMargins left="0.7874015748031497" right="0.65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4"/>
  <sheetViews>
    <sheetView view="pageBreakPreview" zoomScaleSheetLayoutView="100" zoomScalePageLayoutView="0" workbookViewId="0" topLeftCell="A1">
      <selection activeCell="DH27" sqref="DH27:EA27"/>
    </sheetView>
  </sheetViews>
  <sheetFormatPr defaultColWidth="0.875" defaultRowHeight="12.75"/>
  <cols>
    <col min="1" max="161" width="0.875" style="1" customWidth="1"/>
    <col min="162" max="16384" width="0.875" style="1" customWidth="1"/>
  </cols>
  <sheetData>
    <row r="1" ht="3" customHeight="1"/>
    <row r="2" spans="1:161" ht="15.75">
      <c r="A2" s="157" t="s">
        <v>93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</row>
    <row r="3" spans="1:161" ht="15.75">
      <c r="A3" s="157" t="s">
        <v>49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</row>
    <row r="4" spans="1:139" ht="18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6"/>
      <c r="EE4" s="16"/>
      <c r="EF4" s="16"/>
      <c r="EG4" s="16"/>
      <c r="EH4" s="16"/>
      <c r="EI4" s="16"/>
    </row>
    <row r="5" spans="1:161" ht="12.75">
      <c r="A5" s="144" t="s">
        <v>50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0" t="s">
        <v>11</v>
      </c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6" t="s">
        <v>51</v>
      </c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8"/>
      <c r="BS5" s="140" t="s">
        <v>8</v>
      </c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 t="s">
        <v>7</v>
      </c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 t="s">
        <v>9</v>
      </c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 t="s">
        <v>10</v>
      </c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89" t="s">
        <v>52</v>
      </c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1"/>
      <c r="ER5" s="89" t="s">
        <v>53</v>
      </c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1"/>
    </row>
    <row r="6" spans="1:161" ht="12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9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1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37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138"/>
      <c r="ER6" s="137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138"/>
    </row>
    <row r="7" spans="1:161" ht="12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52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4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92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4"/>
      <c r="ER7" s="92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4"/>
    </row>
    <row r="8" spans="1:161" ht="12.75">
      <c r="A8" s="158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32">
        <v>2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>
        <v>3</v>
      </c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>
        <v>4</v>
      </c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>
        <v>5</v>
      </c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>
        <v>6</v>
      </c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>
        <v>7</v>
      </c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9">
        <v>8</v>
      </c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>
        <v>9</v>
      </c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</row>
    <row r="9" spans="1:161" s="22" customFormat="1" ht="12.75">
      <c r="A9" s="31"/>
      <c r="B9" s="126" t="s">
        <v>48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6" t="s">
        <v>165</v>
      </c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 t="s">
        <v>164</v>
      </c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25">
        <v>466.1</v>
      </c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>
        <v>15</v>
      </c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33">
        <v>1</v>
      </c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25">
        <f>BS9</f>
        <v>466.1</v>
      </c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>
        <f>DG9</f>
        <v>466.1</v>
      </c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>
        <f>DG9-ED9</f>
        <v>0</v>
      </c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</row>
    <row r="10" spans="1:161" s="22" customFormat="1" ht="12.75">
      <c r="A10" s="31"/>
      <c r="B10" s="126" t="s">
        <v>46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6" t="s">
        <v>169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 t="s">
        <v>170</v>
      </c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25">
        <v>466.1</v>
      </c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>
        <v>15</v>
      </c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32">
        <v>1</v>
      </c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25">
        <f aca="true" t="shared" si="0" ref="DG10:DG20">BS10</f>
        <v>466.1</v>
      </c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>
        <f aca="true" t="shared" si="1" ref="ED10:ED20">DG10</f>
        <v>466.1</v>
      </c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>
        <f aca="true" t="shared" si="2" ref="ER10:ER20">DG10-ED10</f>
        <v>0</v>
      </c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</row>
    <row r="11" spans="1:161" s="22" customFormat="1" ht="12.75">
      <c r="A11" s="31"/>
      <c r="B11" s="126" t="s">
        <v>48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7"/>
      <c r="Y11" s="136" t="s">
        <v>176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 t="s">
        <v>177</v>
      </c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25">
        <v>466.1</v>
      </c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>
        <v>2</v>
      </c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32">
        <v>1</v>
      </c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25">
        <f t="shared" si="0"/>
        <v>466.1</v>
      </c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>
        <f t="shared" si="1"/>
        <v>466.1</v>
      </c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>
        <f t="shared" si="2"/>
        <v>0</v>
      </c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</row>
    <row r="12" spans="1:161" s="22" customFormat="1" ht="12.75">
      <c r="A12" s="31"/>
      <c r="B12" s="126" t="s">
        <v>46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  <c r="Y12" s="136" t="s">
        <v>178</v>
      </c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 t="s">
        <v>179</v>
      </c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25">
        <v>466.1</v>
      </c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>
        <v>15</v>
      </c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32">
        <v>1</v>
      </c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25">
        <f t="shared" si="0"/>
        <v>466.1</v>
      </c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>
        <f t="shared" si="1"/>
        <v>466.1</v>
      </c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>
        <f t="shared" si="2"/>
        <v>0</v>
      </c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</row>
    <row r="13" spans="1:161" s="22" customFormat="1" ht="12.75">
      <c r="A13" s="31"/>
      <c r="B13" s="126" t="s">
        <v>47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7"/>
      <c r="Y13" s="136" t="s">
        <v>180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 t="s">
        <v>181</v>
      </c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59">
        <f>9688.57/1.18</f>
        <v>8210.652542372882</v>
      </c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25">
        <v>10</v>
      </c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32">
        <v>1</v>
      </c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25">
        <f t="shared" si="0"/>
        <v>8210.652542372882</v>
      </c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>
        <f t="shared" si="1"/>
        <v>8210.652542372882</v>
      </c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>
        <f t="shared" si="2"/>
        <v>0</v>
      </c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</row>
    <row r="14" spans="1:161" s="22" customFormat="1" ht="12.75">
      <c r="A14" s="31"/>
      <c r="B14" s="126" t="s">
        <v>48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7"/>
      <c r="Y14" s="136" t="s">
        <v>195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 t="s">
        <v>197</v>
      </c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59">
        <v>466.1</v>
      </c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25">
        <v>10</v>
      </c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32">
        <v>1</v>
      </c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25">
        <f t="shared" si="0"/>
        <v>466.1</v>
      </c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>
        <f t="shared" si="1"/>
        <v>466.1</v>
      </c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>
        <f t="shared" si="2"/>
        <v>0</v>
      </c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</row>
    <row r="15" spans="1:161" s="22" customFormat="1" ht="12.75">
      <c r="A15" s="31"/>
      <c r="B15" s="126" t="s">
        <v>48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  <c r="Y15" s="136" t="s">
        <v>198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 t="s">
        <v>199</v>
      </c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59">
        <v>466.1</v>
      </c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25">
        <v>10</v>
      </c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32">
        <v>1</v>
      </c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25">
        <f t="shared" si="0"/>
        <v>466.1</v>
      </c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>
        <f t="shared" si="1"/>
        <v>466.1</v>
      </c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>
        <f t="shared" si="2"/>
        <v>0</v>
      </c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</row>
    <row r="16" spans="1:161" s="22" customFormat="1" ht="12.75">
      <c r="A16" s="31"/>
      <c r="B16" s="126" t="s">
        <v>48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7"/>
      <c r="Y16" s="136" t="s">
        <v>204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 t="s">
        <v>205</v>
      </c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59">
        <v>466.1</v>
      </c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25">
        <v>10</v>
      </c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32">
        <v>1</v>
      </c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25">
        <f t="shared" si="0"/>
        <v>466.1</v>
      </c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>
        <f t="shared" si="1"/>
        <v>466.1</v>
      </c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>
        <f t="shared" si="2"/>
        <v>0</v>
      </c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</row>
    <row r="17" spans="1:161" s="22" customFormat="1" ht="12.75">
      <c r="A17" s="31"/>
      <c r="B17" s="126" t="s">
        <v>48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7"/>
      <c r="Y17" s="136" t="s">
        <v>207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 t="s">
        <v>206</v>
      </c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2">
        <v>466.1</v>
      </c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>
        <v>2</v>
      </c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32">
        <v>1</v>
      </c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25">
        <f t="shared" si="0"/>
        <v>466.1</v>
      </c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>
        <f t="shared" si="1"/>
        <v>466.1</v>
      </c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>
        <f t="shared" si="2"/>
        <v>0</v>
      </c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</row>
    <row r="18" spans="1:161" s="22" customFormat="1" ht="12.75">
      <c r="A18" s="31"/>
      <c r="B18" s="126" t="s">
        <v>47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7"/>
      <c r="Y18" s="136" t="s">
        <v>210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 t="s">
        <v>211</v>
      </c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59">
        <f>14499.31/1.18</f>
        <v>12287.550847457627</v>
      </c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25">
        <v>15</v>
      </c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32">
        <v>1</v>
      </c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25">
        <f t="shared" si="0"/>
        <v>12287.550847457627</v>
      </c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>
        <f t="shared" si="1"/>
        <v>12287.550847457627</v>
      </c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>
        <f t="shared" si="2"/>
        <v>0</v>
      </c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</row>
    <row r="19" spans="1:161" s="22" customFormat="1" ht="12.75">
      <c r="A19" s="31"/>
      <c r="B19" s="126" t="s">
        <v>48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7"/>
      <c r="Y19" s="136" t="s">
        <v>212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 t="s">
        <v>213</v>
      </c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2">
        <v>466.1</v>
      </c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>
        <v>5</v>
      </c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32">
        <v>1</v>
      </c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25">
        <f t="shared" si="0"/>
        <v>466.1</v>
      </c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>
        <f t="shared" si="1"/>
        <v>466.1</v>
      </c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>
        <f t="shared" si="2"/>
        <v>0</v>
      </c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</row>
    <row r="20" spans="1:161" s="22" customFormat="1" ht="12.75">
      <c r="A20" s="31"/>
      <c r="B20" s="126" t="s">
        <v>48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7"/>
      <c r="Y20" s="136" t="s">
        <v>217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 t="s">
        <v>218</v>
      </c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2">
        <v>466.1</v>
      </c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>
        <v>10</v>
      </c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32">
        <v>1</v>
      </c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25">
        <f t="shared" si="0"/>
        <v>466.1</v>
      </c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>
        <f t="shared" si="1"/>
        <v>466.1</v>
      </c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>
        <f t="shared" si="2"/>
        <v>0</v>
      </c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</row>
    <row r="21" spans="1:161" s="22" customFormat="1" ht="12.75">
      <c r="A21" s="31"/>
      <c r="B21" s="126" t="s">
        <v>48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7"/>
      <c r="Y21" s="136" t="s">
        <v>202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221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2">
        <v>466.1</v>
      </c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>
        <v>3</v>
      </c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32">
        <v>1</v>
      </c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25">
        <f>BS21</f>
        <v>466.1</v>
      </c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>
        <f>DG21</f>
        <v>466.1</v>
      </c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>
        <f>DG21-ED21</f>
        <v>0</v>
      </c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</row>
    <row r="22" spans="1:161" s="22" customFormat="1" ht="12.75">
      <c r="A22" s="31"/>
      <c r="B22" s="126" t="s">
        <v>48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36" t="s">
        <v>222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 t="s">
        <v>223</v>
      </c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2">
        <v>466.1</v>
      </c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>
        <v>2</v>
      </c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32">
        <v>1</v>
      </c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25">
        <f>BS22</f>
        <v>466.1</v>
      </c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>
        <f>DG22</f>
        <v>466.1</v>
      </c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>
        <f>DG22-ED22</f>
        <v>0</v>
      </c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</row>
    <row r="23" spans="1:161" s="22" customFormat="1" ht="12.75">
      <c r="A23" s="31"/>
      <c r="B23" s="126" t="s">
        <v>47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7"/>
      <c r="Y23" s="136" t="s">
        <v>224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 t="s">
        <v>225</v>
      </c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59">
        <f>5801.14/1.18</f>
        <v>4916.220338983051</v>
      </c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25">
        <v>6</v>
      </c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32">
        <v>1</v>
      </c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25">
        <f>BS23</f>
        <v>4916.220338983051</v>
      </c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>
        <f>DG23</f>
        <v>4916.220338983051</v>
      </c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>
        <f>DG23-ED23</f>
        <v>0</v>
      </c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</row>
    <row r="24" spans="1:161" s="22" customFormat="1" ht="12.75">
      <c r="A24" s="31"/>
      <c r="B24" s="126" t="s">
        <v>54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7"/>
      <c r="Y24" s="136" t="s">
        <v>12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2" t="s">
        <v>12</v>
      </c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59">
        <f>SUM(BS9:CD23)</f>
        <v>31007.623728813556</v>
      </c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32" t="s">
        <v>12</v>
      </c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3">
        <f>SUM(CT9:DF23)</f>
        <v>15</v>
      </c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29">
        <f>SUM(DG9:EC23)</f>
        <v>31007.623728813556</v>
      </c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1"/>
      <c r="ED24" s="129">
        <f>SUM(ED9:EQ23)</f>
        <v>31007.623728813556</v>
      </c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1"/>
      <c r="ER24" s="129">
        <f>ER9+ER10+ER11+ER13+ER15+ER16+ER17+ER18+ER19</f>
        <v>0</v>
      </c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1"/>
    </row>
    <row r="25" spans="1:161" s="22" customFormat="1" ht="12.75">
      <c r="A25" s="1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160">
        <f>COUNT(CE9:CS23)</f>
        <v>15</v>
      </c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</row>
    <row r="26" spans="1:161" s="22" customFormat="1" ht="12.75">
      <c r="A26" s="1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</row>
    <row r="27" spans="4:131" ht="14.25" customHeight="1">
      <c r="D27" s="142" t="s">
        <v>89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V27" s="134" t="s">
        <v>90</v>
      </c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CB27" s="135" t="s">
        <v>91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H27" s="143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</row>
    <row r="28" spans="48:131" s="53" customFormat="1" ht="11.25" customHeight="1">
      <c r="AV28" s="128" t="s">
        <v>82</v>
      </c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CB28" s="128" t="s">
        <v>83</v>
      </c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H28" s="128" t="s">
        <v>84</v>
      </c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</row>
    <row r="29" spans="4:131" ht="63.75" customHeight="1">
      <c r="D29" s="142" t="s">
        <v>81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V29" s="134" t="s">
        <v>158</v>
      </c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CB29" s="135" t="s">
        <v>92</v>
      </c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</row>
    <row r="30" spans="48:131" s="53" customFormat="1" ht="11.25" customHeight="1">
      <c r="AV30" s="128" t="s">
        <v>82</v>
      </c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CB30" s="128" t="s">
        <v>83</v>
      </c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H30" s="128" t="s">
        <v>84</v>
      </c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</row>
    <row r="31" ht="11.25" customHeight="1"/>
    <row r="32" spans="1:128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V32" s="156" t="s">
        <v>107</v>
      </c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CB32" s="141" t="s">
        <v>85</v>
      </c>
      <c r="CC32" s="141"/>
      <c r="CD32" s="156" t="s">
        <v>356</v>
      </c>
      <c r="CE32" s="156"/>
      <c r="CF32" s="156"/>
      <c r="CG32" s="1" t="s">
        <v>85</v>
      </c>
      <c r="CI32" s="156" t="s">
        <v>77</v>
      </c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41">
        <v>20</v>
      </c>
      <c r="CV32" s="141"/>
      <c r="CW32" s="141"/>
      <c r="CX32" s="141"/>
      <c r="CY32" s="155" t="s">
        <v>145</v>
      </c>
      <c r="CZ32" s="155"/>
      <c r="DA32" s="155"/>
      <c r="DB32" s="1" t="s">
        <v>86</v>
      </c>
      <c r="DS32" s="16"/>
      <c r="DT32" s="16"/>
      <c r="DU32" s="16"/>
      <c r="DV32" s="16"/>
      <c r="DW32" s="16"/>
      <c r="DX32" s="16"/>
    </row>
    <row r="33" spans="48:128" s="53" customFormat="1" ht="12.75">
      <c r="AV33" s="128" t="s">
        <v>87</v>
      </c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CB33" s="145" t="s">
        <v>88</v>
      </c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F33" s="1"/>
      <c r="DS33" s="54"/>
      <c r="DT33" s="54"/>
      <c r="DU33" s="54"/>
      <c r="DV33" s="54"/>
      <c r="DW33" s="54"/>
      <c r="DX33" s="54"/>
    </row>
    <row r="34" spans="1:110" s="53" customFormat="1" ht="11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</row>
  </sheetData>
  <sheetProtection/>
  <mergeCells count="187">
    <mergeCell ref="B23:X23"/>
    <mergeCell ref="Y23:AI23"/>
    <mergeCell ref="AJ23:BR23"/>
    <mergeCell ref="BS23:CD23"/>
    <mergeCell ref="CE23:CS23"/>
    <mergeCell ref="CE25:CS25"/>
    <mergeCell ref="B24:X24"/>
    <mergeCell ref="Y24:AI24"/>
    <mergeCell ref="AJ24:BR24"/>
    <mergeCell ref="BS24:CD24"/>
    <mergeCell ref="DG23:EC23"/>
    <mergeCell ref="CT21:DF21"/>
    <mergeCell ref="DG21:EC21"/>
    <mergeCell ref="ED21:EQ21"/>
    <mergeCell ref="ER21:FE21"/>
    <mergeCell ref="ED23:EQ23"/>
    <mergeCell ref="ER23:FE23"/>
    <mergeCell ref="DG22:EC22"/>
    <mergeCell ref="ED22:EQ22"/>
    <mergeCell ref="ER22:FE22"/>
    <mergeCell ref="Y22:AI22"/>
    <mergeCell ref="AJ22:BR22"/>
    <mergeCell ref="BS22:CD22"/>
    <mergeCell ref="CE22:CS22"/>
    <mergeCell ref="CT22:DF22"/>
    <mergeCell ref="CT23:DF23"/>
    <mergeCell ref="DG11:EC11"/>
    <mergeCell ref="B21:X21"/>
    <mergeCell ref="Y21:AI21"/>
    <mergeCell ref="AJ21:BR21"/>
    <mergeCell ref="BS21:CD21"/>
    <mergeCell ref="CE21:CS21"/>
    <mergeCell ref="CT14:DF14"/>
    <mergeCell ref="CT13:DF13"/>
    <mergeCell ref="CE13:CS13"/>
    <mergeCell ref="CT12:DF12"/>
    <mergeCell ref="BS11:CD11"/>
    <mergeCell ref="CE11:CS11"/>
    <mergeCell ref="CT11:DF11"/>
    <mergeCell ref="BS17:CD17"/>
    <mergeCell ref="DG18:EC18"/>
    <mergeCell ref="DG14:EC14"/>
    <mergeCell ref="CT16:DF16"/>
    <mergeCell ref="CE17:CS17"/>
    <mergeCell ref="CE14:CS14"/>
    <mergeCell ref="CT17:DF17"/>
    <mergeCell ref="DG17:EC17"/>
    <mergeCell ref="CE18:CS18"/>
    <mergeCell ref="CT18:DF18"/>
    <mergeCell ref="BS18:CD18"/>
    <mergeCell ref="BS12:CD12"/>
    <mergeCell ref="CE12:CS12"/>
    <mergeCell ref="AJ19:BR19"/>
    <mergeCell ref="B18:X18"/>
    <mergeCell ref="AJ18:BR18"/>
    <mergeCell ref="Y17:AI17"/>
    <mergeCell ref="AJ17:BR17"/>
    <mergeCell ref="CE16:CS16"/>
    <mergeCell ref="Y18:AI18"/>
    <mergeCell ref="BS14:CD14"/>
    <mergeCell ref="CE15:CS15"/>
    <mergeCell ref="BS15:CD15"/>
    <mergeCell ref="AJ12:BR12"/>
    <mergeCell ref="DG16:EC16"/>
    <mergeCell ref="BS16:CD16"/>
    <mergeCell ref="BS13:CD13"/>
    <mergeCell ref="CT15:DF15"/>
    <mergeCell ref="DG12:EC12"/>
    <mergeCell ref="DG13:EC13"/>
    <mergeCell ref="B17:X17"/>
    <mergeCell ref="B13:X13"/>
    <mergeCell ref="Y13:AI13"/>
    <mergeCell ref="AJ13:BR13"/>
    <mergeCell ref="B11:X11"/>
    <mergeCell ref="Y11:AI11"/>
    <mergeCell ref="AJ11:BR11"/>
    <mergeCell ref="B12:X12"/>
    <mergeCell ref="Y12:AI12"/>
    <mergeCell ref="CI32:CT32"/>
    <mergeCell ref="A2:FE2"/>
    <mergeCell ref="A3:FE3"/>
    <mergeCell ref="AV30:BY30"/>
    <mergeCell ref="CB30:DE30"/>
    <mergeCell ref="DH30:EA30"/>
    <mergeCell ref="A8:X8"/>
    <mergeCell ref="Y8:AI8"/>
    <mergeCell ref="AJ8:BR8"/>
    <mergeCell ref="ED12:EQ12"/>
    <mergeCell ref="A5:X7"/>
    <mergeCell ref="Y5:AI7"/>
    <mergeCell ref="AV33:BY33"/>
    <mergeCell ref="CB33:DD33"/>
    <mergeCell ref="AV29:BY29"/>
    <mergeCell ref="AJ5:BR7"/>
    <mergeCell ref="CY32:DA32"/>
    <mergeCell ref="AV32:BY32"/>
    <mergeCell ref="CB32:CC32"/>
    <mergeCell ref="CD32:CF32"/>
    <mergeCell ref="CU32:CX32"/>
    <mergeCell ref="AJ14:BR14"/>
    <mergeCell ref="ED18:EQ18"/>
    <mergeCell ref="ED19:EQ19"/>
    <mergeCell ref="ED14:EQ14"/>
    <mergeCell ref="D27:AT27"/>
    <mergeCell ref="DH27:EA27"/>
    <mergeCell ref="CB29:DE29"/>
    <mergeCell ref="DH29:EA29"/>
    <mergeCell ref="D29:AT29"/>
    <mergeCell ref="BS5:CD7"/>
    <mergeCell ref="CE5:CS7"/>
    <mergeCell ref="CT5:DF7"/>
    <mergeCell ref="DG5:EC7"/>
    <mergeCell ref="CT8:DF8"/>
    <mergeCell ref="DG8:EC8"/>
    <mergeCell ref="CE8:CS8"/>
    <mergeCell ref="BS8:CD8"/>
    <mergeCell ref="ER17:FE17"/>
    <mergeCell ref="ED16:EQ16"/>
    <mergeCell ref="ER16:FE16"/>
    <mergeCell ref="ER13:FE13"/>
    <mergeCell ref="ED13:EQ13"/>
    <mergeCell ref="ER14:FE14"/>
    <mergeCell ref="ER15:FE15"/>
    <mergeCell ref="ER5:FE7"/>
    <mergeCell ref="ER8:FE8"/>
    <mergeCell ref="ED5:EQ7"/>
    <mergeCell ref="ED8:EQ8"/>
    <mergeCell ref="ER9:FE9"/>
    <mergeCell ref="ER11:FE11"/>
    <mergeCell ref="ER10:FE10"/>
    <mergeCell ref="ED9:EQ9"/>
    <mergeCell ref="ED10:EQ10"/>
    <mergeCell ref="B9:X9"/>
    <mergeCell ref="Y9:AI9"/>
    <mergeCell ref="AJ9:BR9"/>
    <mergeCell ref="BS9:CD9"/>
    <mergeCell ref="B20:X20"/>
    <mergeCell ref="Y20:AI20"/>
    <mergeCell ref="AJ20:BR20"/>
    <mergeCell ref="BS20:CD20"/>
    <mergeCell ref="B10:X10"/>
    <mergeCell ref="AJ10:BR10"/>
    <mergeCell ref="Y10:AI10"/>
    <mergeCell ref="ER20:FE20"/>
    <mergeCell ref="DG15:EC15"/>
    <mergeCell ref="ED15:EQ15"/>
    <mergeCell ref="ER12:FE12"/>
    <mergeCell ref="ED11:EQ11"/>
    <mergeCell ref="ER18:FE18"/>
    <mergeCell ref="ED17:EQ17"/>
    <mergeCell ref="CE20:CS20"/>
    <mergeCell ref="CT20:DF20"/>
    <mergeCell ref="CT9:DF9"/>
    <mergeCell ref="DG9:EC9"/>
    <mergeCell ref="BS10:CD10"/>
    <mergeCell ref="CE10:CS10"/>
    <mergeCell ref="CT10:DF10"/>
    <mergeCell ref="DG10:EC10"/>
    <mergeCell ref="CE9:CS9"/>
    <mergeCell ref="B14:X14"/>
    <mergeCell ref="Y14:AI14"/>
    <mergeCell ref="Y16:AI16"/>
    <mergeCell ref="AJ16:BR16"/>
    <mergeCell ref="B16:X16"/>
    <mergeCell ref="B15:X15"/>
    <mergeCell ref="Y15:AI15"/>
    <mergeCell ref="AJ15:BR15"/>
    <mergeCell ref="AV28:BY28"/>
    <mergeCell ref="CB28:DE28"/>
    <mergeCell ref="DH28:EA28"/>
    <mergeCell ref="ER24:FE24"/>
    <mergeCell ref="CE24:CS24"/>
    <mergeCell ref="CT24:DF24"/>
    <mergeCell ref="DG24:EC24"/>
    <mergeCell ref="AV27:BY27"/>
    <mergeCell ref="CB27:DE27"/>
    <mergeCell ref="ED24:EQ24"/>
    <mergeCell ref="ER19:FE19"/>
    <mergeCell ref="DG20:EC20"/>
    <mergeCell ref="ED20:EQ20"/>
    <mergeCell ref="DG19:EC19"/>
    <mergeCell ref="B19:X19"/>
    <mergeCell ref="B22:X22"/>
    <mergeCell ref="Y19:AI19"/>
    <mergeCell ref="CE19:CS19"/>
    <mergeCell ref="CT19:DF19"/>
    <mergeCell ref="BS19:CD19"/>
  </mergeCells>
  <printOptions/>
  <pageMargins left="0.62" right="0.52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A1">
      <selection activeCell="AX22" sqref="AX22"/>
    </sheetView>
  </sheetViews>
  <sheetFormatPr defaultColWidth="0.875" defaultRowHeight="12.75"/>
  <cols>
    <col min="1" max="16384" width="0.875" style="1" customWidth="1"/>
  </cols>
  <sheetData>
    <row r="1" spans="18:138" ht="45" customHeight="1" thickBot="1">
      <c r="R1" s="186" t="s">
        <v>58</v>
      </c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8"/>
    </row>
    <row r="2" spans="2:155" ht="6.75" customHeight="1" thickBo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</row>
    <row r="3" spans="18:138" ht="15" customHeight="1" thickBot="1">
      <c r="R3" s="189" t="s">
        <v>59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1"/>
    </row>
    <row r="4" spans="14:17" ht="13.5" customHeight="1">
      <c r="N4"/>
      <c r="O4"/>
      <c r="P4"/>
      <c r="Q4"/>
    </row>
    <row r="5" spans="14:15" ht="15" customHeight="1">
      <c r="N5"/>
      <c r="O5"/>
    </row>
    <row r="6" spans="24:132" ht="14.25" customHeight="1">
      <c r="X6" s="121" t="s">
        <v>37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</row>
    <row r="7" spans="24:132" ht="11.25" customHeight="1"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2"/>
      <c r="BU7" s="2"/>
      <c r="BV7" s="2"/>
      <c r="BW7" s="23"/>
      <c r="BX7" s="23"/>
      <c r="BY7" s="23" t="s">
        <v>0</v>
      </c>
      <c r="BZ7" s="155" t="s">
        <v>145</v>
      </c>
      <c r="CA7" s="155"/>
      <c r="CB7" s="155"/>
      <c r="CC7" s="24" t="s">
        <v>1</v>
      </c>
      <c r="CD7" s="21"/>
      <c r="CE7" s="22"/>
      <c r="CF7" s="22"/>
      <c r="CG7" s="21"/>
      <c r="CH7" s="21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ht="3.75" customHeight="1"/>
    <row r="9" ht="25.5" customHeight="1" thickBot="1"/>
    <row r="10" spans="1:150" ht="16.5" customHeight="1" thickBot="1">
      <c r="A10" s="184" t="s">
        <v>60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 t="s">
        <v>61</v>
      </c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P10" s="40"/>
      <c r="DR10" s="2"/>
      <c r="DT10" s="41"/>
      <c r="DU10" s="181" t="s">
        <v>62</v>
      </c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3"/>
    </row>
    <row r="11" spans="1:150" ht="3" customHeight="1" thickBo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P11" s="40"/>
      <c r="DR11" s="2"/>
      <c r="DT11" s="40"/>
      <c r="DU11" s="42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</row>
    <row r="12" spans="1:154" ht="13.5" customHeight="1">
      <c r="A12" s="44"/>
      <c r="B12" s="167" t="s">
        <v>63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8"/>
      <c r="CG12" s="192" t="s">
        <v>64</v>
      </c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4"/>
      <c r="DP12" s="3"/>
      <c r="DQ12" s="103" t="s">
        <v>65</v>
      </c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</row>
    <row r="13" spans="1:150" ht="12.75" customHeight="1">
      <c r="A13" s="45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9"/>
      <c r="CG13" s="83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5"/>
      <c r="DP13" s="3"/>
      <c r="DT13" s="3"/>
      <c r="DU13" s="97" t="s">
        <v>66</v>
      </c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</row>
    <row r="14" spans="1:150" ht="12.75" customHeight="1">
      <c r="A14" s="45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9"/>
      <c r="CG14" s="83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5"/>
      <c r="DP14" s="3"/>
      <c r="DT14" s="3"/>
      <c r="DU14" s="97" t="s">
        <v>108</v>
      </c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</row>
    <row r="15" spans="1:155" ht="12.75" customHeight="1">
      <c r="A15" s="45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9"/>
      <c r="CG15" s="83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5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</row>
    <row r="16" spans="1:155" ht="12.75" customHeight="1">
      <c r="A16" s="45"/>
      <c r="B16" s="76" t="s">
        <v>2</v>
      </c>
      <c r="C16" s="76"/>
      <c r="D16" s="76"/>
      <c r="E16" s="76"/>
      <c r="F16" s="78" t="s">
        <v>157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80"/>
      <c r="CG16" s="83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5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47"/>
      <c r="EX16" s="47"/>
      <c r="EY16" s="47"/>
    </row>
    <row r="17" spans="1:155" ht="12.75" customHeight="1">
      <c r="A17" s="45"/>
      <c r="B17" s="76"/>
      <c r="C17" s="76"/>
      <c r="D17" s="76"/>
      <c r="E17" s="7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80"/>
      <c r="CG17" s="83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5"/>
      <c r="DP17" s="29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</row>
    <row r="18" spans="1:150" ht="6" customHeight="1" thickBot="1">
      <c r="A18" s="48"/>
      <c r="B18" s="76"/>
      <c r="C18" s="76"/>
      <c r="D18" s="76"/>
      <c r="E18" s="7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80"/>
      <c r="CG18" s="83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5"/>
      <c r="DP18" s="3"/>
      <c r="DQ18" s="3"/>
      <c r="DR18" s="46"/>
      <c r="DS18" s="3"/>
      <c r="DT18" s="3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</row>
    <row r="19" spans="1:150" ht="5.25" customHeight="1">
      <c r="A19" s="48"/>
      <c r="B19" s="76"/>
      <c r="C19" s="76"/>
      <c r="D19" s="76"/>
      <c r="E19" s="7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80"/>
      <c r="CG19" s="83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5"/>
      <c r="DP19" s="3"/>
      <c r="DQ19" s="5"/>
      <c r="DR19" s="3"/>
      <c r="DU19" s="161" t="s">
        <v>67</v>
      </c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3"/>
    </row>
    <row r="20" spans="1:150" ht="12" customHeight="1" thickBot="1">
      <c r="A20" s="50"/>
      <c r="B20" s="77"/>
      <c r="C20" s="77"/>
      <c r="D20" s="77"/>
      <c r="E20" s="77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2"/>
      <c r="CG20" s="86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8"/>
      <c r="DP20" s="3"/>
      <c r="DQ20" s="5"/>
      <c r="DR20" s="3"/>
      <c r="DU20" s="164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6"/>
    </row>
    <row r="21" spans="1:131" ht="12" customHeight="1">
      <c r="A21" s="51"/>
      <c r="B21" s="51"/>
      <c r="C21" s="51"/>
      <c r="D21" s="5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S21" s="3"/>
      <c r="DT21" s="5"/>
      <c r="DU21" s="3"/>
      <c r="EA21" s="3"/>
    </row>
    <row r="22" spans="1:131" ht="24" customHeight="1">
      <c r="A22" s="7"/>
      <c r="B22" s="7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S22" s="3"/>
      <c r="DT22" s="5"/>
      <c r="DU22" s="3"/>
      <c r="EA22" s="3"/>
    </row>
    <row r="23" spans="1:155" ht="12.75">
      <c r="A23" s="8"/>
      <c r="B23" s="170" t="s">
        <v>3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73" t="s">
        <v>38</v>
      </c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9"/>
      <c r="EV23" s="9"/>
      <c r="EW23" s="9"/>
      <c r="EX23" s="9"/>
      <c r="EY23" s="10"/>
    </row>
    <row r="24" spans="1:155" ht="12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3"/>
    </row>
    <row r="25" spans="1:155" ht="12.75">
      <c r="A25" s="14"/>
      <c r="B25" s="170" t="s">
        <v>4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69" t="s">
        <v>45</v>
      </c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9"/>
      <c r="EV25" s="9"/>
      <c r="EW25" s="9"/>
      <c r="EX25" s="9"/>
      <c r="EY25" s="10"/>
    </row>
    <row r="26" spans="1:155" ht="13.5" thickBo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7"/>
    </row>
    <row r="27" spans="1:155" ht="24.75" customHeight="1" thickBot="1">
      <c r="A27" s="89" t="s">
        <v>68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172" t="s">
        <v>69</v>
      </c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4"/>
    </row>
    <row r="28" spans="1:155" ht="32.25" customHeigh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175" t="s">
        <v>70</v>
      </c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5" t="s">
        <v>71</v>
      </c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5" t="s">
        <v>72</v>
      </c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7"/>
    </row>
    <row r="29" spans="1:155" s="52" customFormat="1" ht="13.5" thickBot="1">
      <c r="A29" s="178">
        <v>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80"/>
      <c r="W29" s="178">
        <v>2</v>
      </c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8">
        <v>3</v>
      </c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8">
        <v>4</v>
      </c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80"/>
    </row>
    <row r="30" spans="1:155" s="52" customFormat="1" ht="12.75">
      <c r="A30" s="99" t="s">
        <v>73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1"/>
      <c r="W30" s="102" t="s">
        <v>74</v>
      </c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 t="s">
        <v>75</v>
      </c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 t="s">
        <v>76</v>
      </c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</row>
  </sheetData>
  <sheetProtection/>
  <mergeCells count="32">
    <mergeCell ref="B23:AU23"/>
    <mergeCell ref="AV23:ET23"/>
    <mergeCell ref="DU10:ET10"/>
    <mergeCell ref="CG10:DM11"/>
    <mergeCell ref="A10:CF11"/>
    <mergeCell ref="R1:EH1"/>
    <mergeCell ref="R3:EH3"/>
    <mergeCell ref="X6:EB6"/>
    <mergeCell ref="BZ7:CB7"/>
    <mergeCell ref="CG12:DM20"/>
    <mergeCell ref="A30:V30"/>
    <mergeCell ref="W30:BO30"/>
    <mergeCell ref="BP30:DG30"/>
    <mergeCell ref="DH30:EY30"/>
    <mergeCell ref="BP29:DG29"/>
    <mergeCell ref="DH29:EY29"/>
    <mergeCell ref="A29:V29"/>
    <mergeCell ref="W29:BO29"/>
    <mergeCell ref="S25:ET25"/>
    <mergeCell ref="B25:R25"/>
    <mergeCell ref="A27:V28"/>
    <mergeCell ref="W27:EY27"/>
    <mergeCell ref="W28:BO28"/>
    <mergeCell ref="BP28:DG28"/>
    <mergeCell ref="DH28:EY28"/>
    <mergeCell ref="DU13:ET13"/>
    <mergeCell ref="DU14:ET14"/>
    <mergeCell ref="DQ12:EX12"/>
    <mergeCell ref="DU19:ET20"/>
    <mergeCell ref="B12:CF15"/>
    <mergeCell ref="B16:E20"/>
    <mergeCell ref="F16:CF20"/>
  </mergeCells>
  <printOptions/>
  <pageMargins left="0.7874015748031497" right="0.65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W203"/>
  <sheetViews>
    <sheetView tabSelected="1" view="pageBreakPreview" zoomScaleSheetLayoutView="100" zoomScalePageLayoutView="0" workbookViewId="0" topLeftCell="A1">
      <selection activeCell="AO93" sqref="AO93:BD93"/>
    </sheetView>
  </sheetViews>
  <sheetFormatPr defaultColWidth="0.875" defaultRowHeight="12.75"/>
  <cols>
    <col min="1" max="23" width="0.875" style="1" customWidth="1"/>
    <col min="24" max="24" width="2.00390625" style="1" customWidth="1"/>
    <col min="25" max="69" width="0.875" style="1" customWidth="1"/>
    <col min="70" max="70" width="3.875" style="1" customWidth="1"/>
    <col min="71" max="112" width="0.875" style="1" customWidth="1"/>
    <col min="113" max="113" width="1.75390625" style="1" customWidth="1"/>
    <col min="114" max="120" width="0.875" style="1" customWidth="1"/>
    <col min="121" max="121" width="3.375" style="1" customWidth="1"/>
    <col min="122" max="148" width="0.875" style="1" customWidth="1"/>
    <col min="149" max="149" width="10.25390625" style="1" customWidth="1"/>
    <col min="150" max="16384" width="0.875" style="1" customWidth="1"/>
  </cols>
  <sheetData>
    <row r="1" ht="3" customHeight="1"/>
    <row r="2" spans="1:125" s="62" customFormat="1" ht="15.75">
      <c r="A2" s="266" t="s">
        <v>109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</row>
    <row r="3" spans="2:125" s="63" customFormat="1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2:125" s="63" customFormat="1" ht="12.75">
      <c r="B4" s="18"/>
      <c r="C4" s="18" t="s">
        <v>110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19" t="s">
        <v>111</v>
      </c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</row>
    <row r="5" spans="2:125" s="63" customFormat="1" ht="12.75">
      <c r="B5" s="18"/>
      <c r="C5" s="18" t="s">
        <v>112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19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19" t="s">
        <v>111</v>
      </c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</row>
    <row r="6" spans="2:125" s="63" customFormat="1" ht="12.75">
      <c r="B6" s="18"/>
      <c r="C6" s="18" t="s">
        <v>113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19" t="s">
        <v>111</v>
      </c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</row>
    <row r="7" spans="2:125" s="63" customFormat="1" ht="12.75">
      <c r="B7" s="18"/>
      <c r="C7" s="18" t="s">
        <v>114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19" t="s">
        <v>115</v>
      </c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</row>
    <row r="8" spans="2:125" s="63" customFormat="1" ht="12.7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</row>
    <row r="9" spans="1:125" s="62" customFormat="1" ht="15.75">
      <c r="A9" s="266" t="s">
        <v>116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</row>
    <row r="10" spans="2:125" s="63" customFormat="1" ht="8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</row>
    <row r="11" spans="1:125" s="63" customFormat="1" ht="27.75" customHeight="1">
      <c r="A11" s="247" t="s">
        <v>117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9"/>
      <c r="CL11" s="261" t="s">
        <v>118</v>
      </c>
      <c r="CM11" s="264"/>
      <c r="CN11" s="264"/>
      <c r="CO11" s="264"/>
      <c r="CP11" s="264"/>
      <c r="CQ11" s="264"/>
      <c r="CR11" s="264"/>
      <c r="CS11" s="264"/>
      <c r="CT11" s="264"/>
      <c r="CU11" s="265"/>
      <c r="CV11" s="261" t="s">
        <v>119</v>
      </c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3"/>
    </row>
    <row r="12" spans="1:125" s="63" customFormat="1" ht="12.75">
      <c r="A12" s="254">
        <v>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6"/>
      <c r="CL12" s="132">
        <v>2</v>
      </c>
      <c r="CM12" s="132"/>
      <c r="CN12" s="132"/>
      <c r="CO12" s="132"/>
      <c r="CP12" s="132"/>
      <c r="CQ12" s="132"/>
      <c r="CR12" s="132"/>
      <c r="CS12" s="132"/>
      <c r="CT12" s="132"/>
      <c r="CU12" s="132"/>
      <c r="CV12" s="132">
        <v>3</v>
      </c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</row>
    <row r="13" spans="1:125" s="63" customFormat="1" ht="12.75">
      <c r="A13" s="64"/>
      <c r="B13" s="250" t="s">
        <v>120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1"/>
      <c r="CL13" s="136" t="s">
        <v>121</v>
      </c>
      <c r="CM13" s="136"/>
      <c r="CN13" s="136"/>
      <c r="CO13" s="136"/>
      <c r="CP13" s="136"/>
      <c r="CQ13" s="136"/>
      <c r="CR13" s="136"/>
      <c r="CS13" s="136"/>
      <c r="CT13" s="136"/>
      <c r="CU13" s="136"/>
      <c r="CV13" s="211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3"/>
    </row>
    <row r="14" spans="1:125" s="63" customFormat="1" ht="12.75" customHeight="1">
      <c r="A14" s="64"/>
      <c r="B14" s="252" t="s">
        <v>122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3"/>
      <c r="CL14" s="136" t="s">
        <v>77</v>
      </c>
      <c r="CM14" s="136"/>
      <c r="CN14" s="136"/>
      <c r="CO14" s="136"/>
      <c r="CP14" s="136"/>
      <c r="CQ14" s="136"/>
      <c r="CR14" s="136"/>
      <c r="CS14" s="136"/>
      <c r="CT14" s="136"/>
      <c r="CU14" s="136"/>
      <c r="CV14" s="211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3"/>
    </row>
    <row r="15" spans="1:125" s="63" customFormat="1" ht="12.75">
      <c r="A15" s="64"/>
      <c r="B15" s="250" t="s">
        <v>123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1"/>
      <c r="CL15" s="136" t="s">
        <v>124</v>
      </c>
      <c r="CM15" s="136"/>
      <c r="CN15" s="136"/>
      <c r="CO15" s="136"/>
      <c r="CP15" s="136"/>
      <c r="CQ15" s="136"/>
      <c r="CR15" s="136"/>
      <c r="CS15" s="136"/>
      <c r="CT15" s="136"/>
      <c r="CU15" s="136"/>
      <c r="CV15" s="211">
        <f>CV13-CV14</f>
        <v>0</v>
      </c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3"/>
    </row>
    <row r="16" spans="1:125" s="63" customFormat="1" ht="12.75">
      <c r="A16" s="65"/>
      <c r="B16" s="257" t="s">
        <v>125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8"/>
      <c r="CL16" s="136" t="s">
        <v>126</v>
      </c>
      <c r="CM16" s="136"/>
      <c r="CN16" s="136"/>
      <c r="CO16" s="136"/>
      <c r="CP16" s="136"/>
      <c r="CQ16" s="136"/>
      <c r="CR16" s="136"/>
      <c r="CS16" s="136"/>
      <c r="CT16" s="136"/>
      <c r="CU16" s="136"/>
      <c r="CV16" s="211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3"/>
    </row>
    <row r="17" spans="1:125" s="63" customFormat="1" ht="12.75" customHeight="1">
      <c r="A17" s="64"/>
      <c r="B17" s="259" t="s">
        <v>127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60"/>
      <c r="CL17" s="136" t="s">
        <v>128</v>
      </c>
      <c r="CM17" s="136"/>
      <c r="CN17" s="136"/>
      <c r="CO17" s="136"/>
      <c r="CP17" s="136"/>
      <c r="CQ17" s="136"/>
      <c r="CR17" s="136"/>
      <c r="CS17" s="136"/>
      <c r="CT17" s="136"/>
      <c r="CU17" s="136"/>
      <c r="CV17" s="211">
        <f>CV15-CV16</f>
        <v>0</v>
      </c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3"/>
    </row>
    <row r="18" spans="1:125" s="63" customFormat="1" ht="12.75" customHeight="1">
      <c r="A18" s="64"/>
      <c r="B18" s="250" t="s">
        <v>129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1"/>
      <c r="CL18" s="136" t="s">
        <v>130</v>
      </c>
      <c r="CM18" s="136"/>
      <c r="CN18" s="136"/>
      <c r="CO18" s="136"/>
      <c r="CP18" s="136"/>
      <c r="CQ18" s="136"/>
      <c r="CR18" s="136"/>
      <c r="CS18" s="136"/>
      <c r="CT18" s="136"/>
      <c r="CU18" s="136"/>
      <c r="CV18" s="211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3"/>
    </row>
    <row r="19" spans="1:125" s="63" customFormat="1" ht="25.5" customHeight="1">
      <c r="A19" s="64"/>
      <c r="B19" s="267" t="s">
        <v>131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8"/>
      <c r="CL19" s="136" t="s">
        <v>78</v>
      </c>
      <c r="CM19" s="136"/>
      <c r="CN19" s="136"/>
      <c r="CO19" s="136"/>
      <c r="CP19" s="136"/>
      <c r="CQ19" s="136"/>
      <c r="CR19" s="136"/>
      <c r="CS19" s="136"/>
      <c r="CT19" s="136"/>
      <c r="CU19" s="136"/>
      <c r="CV19" s="243">
        <f>CV17+CV18</f>
        <v>0</v>
      </c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5"/>
    </row>
    <row r="20" spans="1:125" s="63" customFormat="1" ht="12.75">
      <c r="A20" s="64"/>
      <c r="B20" s="250" t="s">
        <v>132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1"/>
      <c r="CL20" s="136" t="s">
        <v>133</v>
      </c>
      <c r="CM20" s="136"/>
      <c r="CN20" s="136"/>
      <c r="CO20" s="136"/>
      <c r="CP20" s="136"/>
      <c r="CQ20" s="136"/>
      <c r="CR20" s="136"/>
      <c r="CS20" s="136"/>
      <c r="CT20" s="136"/>
      <c r="CU20" s="136"/>
      <c r="CV20" s="211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3"/>
    </row>
    <row r="21" spans="1:125" s="63" customFormat="1" ht="12.75">
      <c r="A21" s="64"/>
      <c r="B21" s="250" t="s">
        <v>134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1"/>
      <c r="CL21" s="136" t="s">
        <v>135</v>
      </c>
      <c r="CM21" s="136"/>
      <c r="CN21" s="136"/>
      <c r="CO21" s="136"/>
      <c r="CP21" s="136"/>
      <c r="CQ21" s="136"/>
      <c r="CR21" s="136"/>
      <c r="CS21" s="136"/>
      <c r="CT21" s="136"/>
      <c r="CU21" s="136"/>
      <c r="CV21" s="211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3"/>
    </row>
    <row r="22" spans="1:125" s="63" customFormat="1" ht="26.25" customHeight="1">
      <c r="A22" s="64"/>
      <c r="B22" s="250" t="s">
        <v>136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1"/>
      <c r="CL22" s="136" t="s">
        <v>97</v>
      </c>
      <c r="CM22" s="136"/>
      <c r="CN22" s="136"/>
      <c r="CO22" s="136"/>
      <c r="CP22" s="136"/>
      <c r="CQ22" s="136"/>
      <c r="CR22" s="136"/>
      <c r="CS22" s="136"/>
      <c r="CT22" s="136"/>
      <c r="CU22" s="136"/>
      <c r="CV22" s="211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3"/>
    </row>
    <row r="23" spans="1:125" s="63" customFormat="1" ht="12.75">
      <c r="A23" s="64"/>
      <c r="B23" s="250" t="s">
        <v>137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1"/>
      <c r="CL23" s="136" t="s">
        <v>79</v>
      </c>
      <c r="CM23" s="136"/>
      <c r="CN23" s="136"/>
      <c r="CO23" s="136"/>
      <c r="CP23" s="136"/>
      <c r="CQ23" s="136"/>
      <c r="CR23" s="136"/>
      <c r="CS23" s="136"/>
      <c r="CT23" s="136"/>
      <c r="CU23" s="136"/>
      <c r="CV23" s="211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3"/>
    </row>
    <row r="24" spans="1:125" s="63" customFormat="1" ht="12.75">
      <c r="A24" s="64"/>
      <c r="B24" s="250" t="s">
        <v>138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1"/>
      <c r="CL24" s="136" t="s">
        <v>139</v>
      </c>
      <c r="CM24" s="136"/>
      <c r="CN24" s="136"/>
      <c r="CO24" s="136"/>
      <c r="CP24" s="136"/>
      <c r="CQ24" s="136"/>
      <c r="CR24" s="136"/>
      <c r="CS24" s="136"/>
      <c r="CT24" s="136"/>
      <c r="CU24" s="136"/>
      <c r="CV24" s="211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3"/>
    </row>
    <row r="25" spans="1:125" s="63" customFormat="1" ht="25.5" customHeight="1">
      <c r="A25" s="64"/>
      <c r="B25" s="250" t="s">
        <v>140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1"/>
      <c r="CL25" s="136" t="s">
        <v>55</v>
      </c>
      <c r="CM25" s="136"/>
      <c r="CN25" s="136"/>
      <c r="CO25" s="136"/>
      <c r="CP25" s="136"/>
      <c r="CQ25" s="136"/>
      <c r="CR25" s="136"/>
      <c r="CS25" s="136"/>
      <c r="CT25" s="136"/>
      <c r="CU25" s="136"/>
      <c r="CV25" s="211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3"/>
    </row>
    <row r="26" spans="1:125" s="63" customFormat="1" ht="25.5" customHeight="1">
      <c r="A26" s="64"/>
      <c r="B26" s="250" t="s">
        <v>141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1"/>
      <c r="CL26" s="136" t="s">
        <v>80</v>
      </c>
      <c r="CM26" s="136"/>
      <c r="CN26" s="136"/>
      <c r="CO26" s="136"/>
      <c r="CP26" s="136"/>
      <c r="CQ26" s="136"/>
      <c r="CR26" s="136"/>
      <c r="CS26" s="136"/>
      <c r="CT26" s="136"/>
      <c r="CU26" s="136"/>
      <c r="CV26" s="211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3"/>
    </row>
    <row r="27" spans="1:125" s="63" customFormat="1" ht="27" customHeight="1">
      <c r="A27" s="64"/>
      <c r="B27" s="250" t="s">
        <v>142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1"/>
      <c r="CL27" s="136" t="s">
        <v>143</v>
      </c>
      <c r="CM27" s="136"/>
      <c r="CN27" s="136"/>
      <c r="CO27" s="136"/>
      <c r="CP27" s="136"/>
      <c r="CQ27" s="136"/>
      <c r="CR27" s="136"/>
      <c r="CS27" s="136"/>
      <c r="CT27" s="136"/>
      <c r="CU27" s="136"/>
      <c r="CV27" s="211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3"/>
    </row>
    <row r="28" spans="1:125" s="63" customFormat="1" ht="12.75">
      <c r="A28" s="64"/>
      <c r="B28" s="250" t="s">
        <v>144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1"/>
      <c r="CL28" s="136" t="s">
        <v>145</v>
      </c>
      <c r="CM28" s="136"/>
      <c r="CN28" s="136"/>
      <c r="CO28" s="136"/>
      <c r="CP28" s="136"/>
      <c r="CQ28" s="136"/>
      <c r="CR28" s="136"/>
      <c r="CS28" s="136"/>
      <c r="CT28" s="136"/>
      <c r="CU28" s="136"/>
      <c r="CV28" s="211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3"/>
    </row>
    <row r="29" spans="1:125" s="63" customFormat="1" ht="25.5" customHeight="1">
      <c r="A29" s="64"/>
      <c r="B29" s="270" t="s">
        <v>146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1"/>
      <c r="CL29" s="136" t="s">
        <v>147</v>
      </c>
      <c r="CM29" s="136"/>
      <c r="CN29" s="136"/>
      <c r="CO29" s="136"/>
      <c r="CP29" s="136"/>
      <c r="CQ29" s="136"/>
      <c r="CR29" s="136"/>
      <c r="CS29" s="136"/>
      <c r="CT29" s="136"/>
      <c r="CU29" s="136"/>
      <c r="CV29" s="243">
        <f>CV21+CV22+CV23+CV24+CV25+CV26+CV27-CV28</f>
        <v>0</v>
      </c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5"/>
    </row>
    <row r="30" spans="1:125" s="63" customFormat="1" ht="12.75">
      <c r="A30" s="64"/>
      <c r="B30" s="270" t="s">
        <v>148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1"/>
      <c r="CL30" s="136" t="s">
        <v>149</v>
      </c>
      <c r="CM30" s="136"/>
      <c r="CN30" s="136"/>
      <c r="CO30" s="136"/>
      <c r="CP30" s="136"/>
      <c r="CQ30" s="136"/>
      <c r="CR30" s="136"/>
      <c r="CS30" s="136"/>
      <c r="CT30" s="136"/>
      <c r="CU30" s="136"/>
      <c r="CV30" s="243">
        <f>CV19-CV20-CV29</f>
        <v>0</v>
      </c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5"/>
    </row>
    <row r="31" ht="18.75" customHeight="1">
      <c r="B31" s="1" t="s">
        <v>150</v>
      </c>
    </row>
    <row r="32" spans="1:139" ht="18.75" customHeight="1">
      <c r="A32" s="16"/>
      <c r="B32" s="16" t="s">
        <v>151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</row>
    <row r="33" spans="1:139" s="22" customFormat="1" ht="15.75">
      <c r="A33" s="236" t="s">
        <v>152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"/>
      <c r="EE33" s="2"/>
      <c r="EF33" s="2"/>
      <c r="EG33" s="2"/>
      <c r="EH33" s="2"/>
      <c r="EI33" s="2"/>
    </row>
    <row r="34" spans="1:139" s="22" customFormat="1" ht="15.75">
      <c r="A34" s="236" t="s">
        <v>57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"/>
      <c r="EE34" s="2"/>
      <c r="EF34" s="2"/>
      <c r="EG34" s="2"/>
      <c r="EH34" s="2"/>
      <c r="EI34" s="2"/>
    </row>
    <row r="35" spans="1:139" s="22" customFormat="1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2"/>
      <c r="EE35" s="2"/>
      <c r="EF35" s="2"/>
      <c r="EG35" s="2"/>
      <c r="EH35" s="2"/>
      <c r="EI35" s="2"/>
    </row>
    <row r="36" spans="1:153" s="22" customFormat="1" ht="12.75">
      <c r="A36" s="140" t="s">
        <v>18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 t="s">
        <v>11</v>
      </c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6" t="s">
        <v>6</v>
      </c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8"/>
      <c r="BS36" s="140" t="s">
        <v>8</v>
      </c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 t="s">
        <v>19</v>
      </c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 t="s">
        <v>7</v>
      </c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 t="s">
        <v>9</v>
      </c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 t="s">
        <v>10</v>
      </c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2"/>
      <c r="ET36" s="2"/>
      <c r="EU36" s="2"/>
      <c r="EV36" s="2"/>
      <c r="EW36" s="2"/>
    </row>
    <row r="37" spans="1:153" s="22" customFormat="1" ht="12.7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9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1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2"/>
      <c r="ET37" s="2"/>
      <c r="EU37" s="2"/>
      <c r="EV37" s="2"/>
      <c r="EW37" s="2"/>
    </row>
    <row r="38" spans="1:153" s="22" customFormat="1" ht="21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52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4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2"/>
      <c r="ET38" s="2"/>
      <c r="EU38" s="2"/>
      <c r="EV38" s="2"/>
      <c r="EW38" s="2"/>
    </row>
    <row r="39" spans="1:153" s="22" customFormat="1" ht="12.75">
      <c r="A39" s="132">
        <v>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>
        <v>2</v>
      </c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3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>
        <v>4</v>
      </c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>
        <v>5</v>
      </c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>
        <v>6</v>
      </c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>
        <v>7</v>
      </c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>
        <v>8</v>
      </c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2"/>
      <c r="ET39" s="2"/>
      <c r="EU39" s="2"/>
      <c r="EV39" s="2"/>
      <c r="EW39" s="2"/>
    </row>
    <row r="40" spans="1:153" s="22" customFormat="1" ht="12.75">
      <c r="A40" s="31"/>
      <c r="B40" s="126" t="s">
        <v>47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7"/>
      <c r="Y40" s="136" t="s">
        <v>160</v>
      </c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2" t="s">
        <v>161</v>
      </c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25">
        <f>19746.96/1.18</f>
        <v>16734.71186440678</v>
      </c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32">
        <v>0.4</v>
      </c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>
        <v>105</v>
      </c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>
        <v>1</v>
      </c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242">
        <f>CT40</f>
        <v>105</v>
      </c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"/>
      <c r="ET40" s="2"/>
      <c r="EU40" s="2"/>
      <c r="EV40" s="2"/>
      <c r="EW40" s="2"/>
    </row>
    <row r="41" spans="1:153" s="22" customFormat="1" ht="12.75">
      <c r="A41" s="31"/>
      <c r="B41" s="126" t="s">
        <v>48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  <c r="Y41" s="136" t="s">
        <v>165</v>
      </c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269" t="s">
        <v>166</v>
      </c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25">
        <f>5133/1.18</f>
        <v>4350</v>
      </c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32">
        <v>0.4</v>
      </c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>
        <v>30</v>
      </c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>
        <v>1</v>
      </c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242">
        <f aca="true" t="shared" si="0" ref="DV41:DV61">CT41</f>
        <v>30</v>
      </c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"/>
      <c r="ET41" s="2"/>
      <c r="EU41" s="2"/>
      <c r="EV41" s="2"/>
      <c r="EW41" s="2"/>
    </row>
    <row r="42" spans="1:153" s="22" customFormat="1" ht="12.75">
      <c r="A42" s="31"/>
      <c r="B42" s="126" t="s">
        <v>47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7"/>
      <c r="Y42" s="136" t="s">
        <v>167</v>
      </c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2" t="s">
        <v>168</v>
      </c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25">
        <f>15262.12/1.18</f>
        <v>12934.000000000002</v>
      </c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32">
        <v>0.4</v>
      </c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>
        <v>89.2</v>
      </c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>
        <v>1</v>
      </c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242">
        <f t="shared" si="0"/>
        <v>89.2</v>
      </c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2"/>
      <c r="ES42" s="2"/>
      <c r="ET42" s="2"/>
      <c r="EU42" s="2"/>
      <c r="EV42" s="2"/>
      <c r="EW42" s="2"/>
    </row>
    <row r="43" spans="1:153" s="22" customFormat="1" ht="12.75">
      <c r="A43" s="31"/>
      <c r="B43" s="126" t="s">
        <v>47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7"/>
      <c r="Y43" s="136" t="s">
        <v>171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2" t="s">
        <v>172</v>
      </c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25">
        <f>13688/1.18</f>
        <v>11600</v>
      </c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32">
        <v>0.4</v>
      </c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>
        <v>80</v>
      </c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>
        <v>1</v>
      </c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242">
        <f t="shared" si="0"/>
        <v>80</v>
      </c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"/>
      <c r="ET43" s="2"/>
      <c r="EU43" s="2"/>
      <c r="EV43" s="2"/>
      <c r="EW43" s="2"/>
    </row>
    <row r="44" spans="1:153" s="22" customFormat="1" ht="12.75">
      <c r="A44" s="31"/>
      <c r="B44" s="126" t="s">
        <v>47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7"/>
      <c r="Y44" s="136" t="s">
        <v>173</v>
      </c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2" t="s">
        <v>174</v>
      </c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25">
        <f>12490.3/1.18</f>
        <v>10585</v>
      </c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32">
        <v>0.4</v>
      </c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>
        <v>73</v>
      </c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>
        <v>1</v>
      </c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242">
        <f t="shared" si="0"/>
        <v>73</v>
      </c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"/>
      <c r="ET44" s="2"/>
      <c r="EU44" s="2"/>
      <c r="EV44" s="2"/>
      <c r="EW44" s="2"/>
    </row>
    <row r="45" spans="1:153" s="22" customFormat="1" ht="12.75">
      <c r="A45" s="31"/>
      <c r="B45" s="126" t="s">
        <v>47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7"/>
      <c r="Y45" s="136" t="s">
        <v>173</v>
      </c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2" t="s">
        <v>175</v>
      </c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25">
        <f>11292.6/1.18</f>
        <v>9570</v>
      </c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32">
        <v>0.4</v>
      </c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>
        <v>66</v>
      </c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>
        <v>1</v>
      </c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242">
        <f t="shared" si="0"/>
        <v>66</v>
      </c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"/>
      <c r="ET45" s="2"/>
      <c r="EU45" s="2"/>
      <c r="EV45" s="2"/>
      <c r="EW45" s="2"/>
    </row>
    <row r="46" spans="1:153" s="22" customFormat="1" ht="12.75">
      <c r="A46" s="31"/>
      <c r="B46" s="126" t="s">
        <v>48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7"/>
      <c r="Y46" s="136" t="s">
        <v>182</v>
      </c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2" t="s">
        <v>183</v>
      </c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25">
        <f>16307.19/1.18</f>
        <v>13819.652542372882</v>
      </c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32">
        <v>0.4</v>
      </c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>
        <v>50</v>
      </c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>
        <v>1</v>
      </c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242">
        <f t="shared" si="0"/>
        <v>50</v>
      </c>
      <c r="DW46" s="242"/>
      <c r="DX46" s="242"/>
      <c r="DY46" s="24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2"/>
      <c r="EJ46" s="242"/>
      <c r="EK46" s="242"/>
      <c r="EL46" s="242"/>
      <c r="EM46" s="242"/>
      <c r="EN46" s="242"/>
      <c r="EO46" s="242"/>
      <c r="EP46" s="242"/>
      <c r="EQ46" s="242"/>
      <c r="ER46" s="242"/>
      <c r="ES46" s="2"/>
      <c r="ET46" s="2"/>
      <c r="EU46" s="2"/>
      <c r="EV46" s="2"/>
      <c r="EW46" s="2"/>
    </row>
    <row r="47" spans="1:153" s="22" customFormat="1" ht="12.75">
      <c r="A47" s="31"/>
      <c r="B47" s="126" t="s">
        <v>48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7"/>
      <c r="Y47" s="136" t="s">
        <v>184</v>
      </c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2" t="s">
        <v>185</v>
      </c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25">
        <f>9784.31/1.18</f>
        <v>8291.78813559322</v>
      </c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32">
        <v>10</v>
      </c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>
        <v>30</v>
      </c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>
        <v>1</v>
      </c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242">
        <f t="shared" si="0"/>
        <v>30</v>
      </c>
      <c r="DW47" s="242"/>
      <c r="DX47" s="242"/>
      <c r="DY47" s="24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2"/>
      <c r="EJ47" s="242"/>
      <c r="EK47" s="242"/>
      <c r="EL47" s="242"/>
      <c r="EM47" s="242"/>
      <c r="EN47" s="242"/>
      <c r="EO47" s="242"/>
      <c r="EP47" s="242"/>
      <c r="EQ47" s="242"/>
      <c r="ER47" s="242"/>
      <c r="ES47" s="2"/>
      <c r="ET47" s="2"/>
      <c r="EU47" s="2"/>
      <c r="EV47" s="2"/>
      <c r="EW47" s="2"/>
    </row>
    <row r="48" spans="1:153" s="22" customFormat="1" ht="12.75">
      <c r="A48" s="31"/>
      <c r="B48" s="126" t="s">
        <v>47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7"/>
      <c r="Y48" s="136" t="s">
        <v>184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2" t="s">
        <v>186</v>
      </c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25">
        <f>3201.39/1.18</f>
        <v>2713.042372881356</v>
      </c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32">
        <v>0.4</v>
      </c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>
        <v>11</v>
      </c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>
        <v>1</v>
      </c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242">
        <f t="shared" si="0"/>
        <v>11</v>
      </c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"/>
      <c r="ET48" s="2"/>
      <c r="EU48" s="2"/>
      <c r="EV48" s="2"/>
      <c r="EW48" s="2"/>
    </row>
    <row r="49" spans="1:153" s="22" customFormat="1" ht="12.75">
      <c r="A49" s="31"/>
      <c r="B49" s="126" t="s">
        <v>48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7"/>
      <c r="Y49" s="136" t="s">
        <v>187</v>
      </c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2" t="s">
        <v>188</v>
      </c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25">
        <f>9784.31/1.18</f>
        <v>8291.78813559322</v>
      </c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32">
        <v>0.4</v>
      </c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>
        <v>30</v>
      </c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>
        <v>1</v>
      </c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242">
        <f t="shared" si="0"/>
        <v>30</v>
      </c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2"/>
      <c r="EJ49" s="242"/>
      <c r="EK49" s="242"/>
      <c r="EL49" s="242"/>
      <c r="EM49" s="242"/>
      <c r="EN49" s="242"/>
      <c r="EO49" s="242"/>
      <c r="EP49" s="242"/>
      <c r="EQ49" s="242"/>
      <c r="ER49" s="242"/>
      <c r="ES49" s="2"/>
      <c r="ET49" s="2"/>
      <c r="EU49" s="2"/>
      <c r="EV49" s="2"/>
      <c r="EW49" s="2"/>
    </row>
    <row r="50" spans="1:153" s="22" customFormat="1" ht="12.75">
      <c r="A50" s="31"/>
      <c r="B50" s="126" t="s">
        <v>47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7"/>
      <c r="Y50" s="136" t="s">
        <v>189</v>
      </c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2" t="s">
        <v>190</v>
      </c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25">
        <f>5820.71/1.18</f>
        <v>4932.805084745763</v>
      </c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32">
        <v>0.4</v>
      </c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>
        <v>20</v>
      </c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>
        <v>1</v>
      </c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242">
        <f t="shared" si="0"/>
        <v>20</v>
      </c>
      <c r="DW50" s="242"/>
      <c r="DX50" s="242"/>
      <c r="DY50" s="24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2"/>
      <c r="EJ50" s="242"/>
      <c r="EK50" s="242"/>
      <c r="EL50" s="242"/>
      <c r="EM50" s="242"/>
      <c r="EN50" s="242"/>
      <c r="EO50" s="242"/>
      <c r="EP50" s="242"/>
      <c r="EQ50" s="242"/>
      <c r="ER50" s="242"/>
      <c r="ES50" s="2"/>
      <c r="ET50" s="2"/>
      <c r="EU50" s="2"/>
      <c r="EV50" s="2"/>
      <c r="EW50" s="2"/>
    </row>
    <row r="51" spans="1:153" s="22" customFormat="1" ht="12.75">
      <c r="A51" s="31"/>
      <c r="B51" s="126" t="s">
        <v>46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7"/>
      <c r="Y51" s="136" t="s">
        <v>191</v>
      </c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2" t="s">
        <v>192</v>
      </c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25">
        <f>13045.75/1.18</f>
        <v>11055.720338983052</v>
      </c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32">
        <v>0.4</v>
      </c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>
        <v>40</v>
      </c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>
        <v>1</v>
      </c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242">
        <f t="shared" si="0"/>
        <v>40</v>
      </c>
      <c r="DW51" s="242"/>
      <c r="DX51" s="242"/>
      <c r="DY51" s="24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EM51" s="242"/>
      <c r="EN51" s="242"/>
      <c r="EO51" s="242"/>
      <c r="EP51" s="242"/>
      <c r="EQ51" s="242"/>
      <c r="ER51" s="242"/>
      <c r="ES51" s="2"/>
      <c r="ET51" s="2"/>
      <c r="EU51" s="2"/>
      <c r="EV51" s="2"/>
      <c r="EW51" s="2"/>
    </row>
    <row r="52" spans="1:153" s="22" customFormat="1" ht="12.75">
      <c r="A52" s="31"/>
      <c r="B52" s="126" t="s">
        <v>46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7"/>
      <c r="Y52" s="136" t="s">
        <v>193</v>
      </c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2" t="s">
        <v>194</v>
      </c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25">
        <f>9604.17/1.18</f>
        <v>8139.127118644068</v>
      </c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32">
        <v>0.4</v>
      </c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>
        <v>33</v>
      </c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>
        <v>1</v>
      </c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242">
        <f t="shared" si="0"/>
        <v>33</v>
      </c>
      <c r="DW52" s="242"/>
      <c r="DX52" s="242"/>
      <c r="DY52" s="242"/>
      <c r="DZ52" s="242"/>
      <c r="EA52" s="242"/>
      <c r="EB52" s="242"/>
      <c r="EC52" s="242"/>
      <c r="ED52" s="242"/>
      <c r="EE52" s="242"/>
      <c r="EF52" s="242"/>
      <c r="EG52" s="242"/>
      <c r="EH52" s="242"/>
      <c r="EI52" s="242"/>
      <c r="EJ52" s="242"/>
      <c r="EK52" s="242"/>
      <c r="EL52" s="242"/>
      <c r="EM52" s="242"/>
      <c r="EN52" s="242"/>
      <c r="EO52" s="242"/>
      <c r="EP52" s="242"/>
      <c r="EQ52" s="242"/>
      <c r="ER52" s="242"/>
      <c r="ES52" s="2"/>
      <c r="ET52" s="2"/>
      <c r="EU52" s="2"/>
      <c r="EV52" s="2"/>
      <c r="EW52" s="2"/>
    </row>
    <row r="53" spans="1:153" s="22" customFormat="1" ht="12.75">
      <c r="A53" s="31"/>
      <c r="B53" s="126" t="s">
        <v>47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7"/>
      <c r="Y53" s="136" t="s">
        <v>195</v>
      </c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2" t="s">
        <v>196</v>
      </c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25">
        <f>27500/1.18</f>
        <v>23305.084745762713</v>
      </c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32">
        <v>0.4</v>
      </c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>
        <v>50</v>
      </c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>
        <v>1</v>
      </c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242">
        <f t="shared" si="0"/>
        <v>50</v>
      </c>
      <c r="DW53" s="242"/>
      <c r="DX53" s="242"/>
      <c r="DY53" s="24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2"/>
      <c r="EJ53" s="242"/>
      <c r="EK53" s="242"/>
      <c r="EL53" s="242"/>
      <c r="EM53" s="242"/>
      <c r="EN53" s="242"/>
      <c r="EO53" s="242"/>
      <c r="EP53" s="242"/>
      <c r="EQ53" s="242"/>
      <c r="ER53" s="242"/>
      <c r="ES53" s="2"/>
      <c r="ET53" s="2"/>
      <c r="EU53" s="2"/>
      <c r="EV53" s="2"/>
      <c r="EW53" s="2"/>
    </row>
    <row r="54" spans="1:153" s="22" customFormat="1" ht="12.75">
      <c r="A54" s="31"/>
      <c r="B54" s="126" t="s">
        <v>47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7"/>
      <c r="Y54" s="136" t="s">
        <v>200</v>
      </c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2" t="s">
        <v>201</v>
      </c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25">
        <f>9784.31/1.18</f>
        <v>8291.78813559322</v>
      </c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32">
        <v>0.4</v>
      </c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>
        <v>30</v>
      </c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>
        <v>1</v>
      </c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242">
        <f aca="true" t="shared" si="1" ref="DV54:DV60">CT54</f>
        <v>30</v>
      </c>
      <c r="DW54" s="242"/>
      <c r="DX54" s="242"/>
      <c r="DY54" s="24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"/>
      <c r="ET54" s="2"/>
      <c r="EU54" s="2"/>
      <c r="EV54" s="2"/>
      <c r="EW54" s="2"/>
    </row>
    <row r="55" spans="1:153" s="22" customFormat="1" ht="12.75">
      <c r="A55" s="31"/>
      <c r="B55" s="126" t="s">
        <v>47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7"/>
      <c r="Y55" s="136" t="s">
        <v>202</v>
      </c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2" t="s">
        <v>203</v>
      </c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25">
        <f>16307.19/1.18</f>
        <v>13819.652542372882</v>
      </c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32">
        <v>0.4</v>
      </c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>
        <v>50</v>
      </c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>
        <v>1</v>
      </c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242">
        <f t="shared" si="1"/>
        <v>50</v>
      </c>
      <c r="DW55" s="242"/>
      <c r="DX55" s="242"/>
      <c r="DY55" s="24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"/>
      <c r="ET55" s="2"/>
      <c r="EU55" s="2"/>
      <c r="EV55" s="2"/>
      <c r="EW55" s="2"/>
    </row>
    <row r="56" spans="1:153" s="22" customFormat="1" ht="12.75">
      <c r="A56" s="31"/>
      <c r="B56" s="126" t="s">
        <v>47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7"/>
      <c r="Y56" s="136" t="s">
        <v>208</v>
      </c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2" t="s">
        <v>209</v>
      </c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25">
        <f>8731.06/1.18</f>
        <v>7399.203389830508</v>
      </c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32">
        <v>0.4</v>
      </c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>
        <v>30</v>
      </c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>
        <v>1</v>
      </c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242">
        <f t="shared" si="1"/>
        <v>30</v>
      </c>
      <c r="DW56" s="242"/>
      <c r="DX56" s="242"/>
      <c r="DY56" s="24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"/>
      <c r="ET56" s="2"/>
      <c r="EU56" s="2"/>
      <c r="EV56" s="2"/>
      <c r="EW56" s="2"/>
    </row>
    <row r="57" spans="1:153" s="22" customFormat="1" ht="12.75">
      <c r="A57" s="31"/>
      <c r="B57" s="126" t="s">
        <v>47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7"/>
      <c r="Y57" s="136" t="s">
        <v>208</v>
      </c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2" t="s">
        <v>214</v>
      </c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25">
        <f>12490.3/1.18</f>
        <v>10585</v>
      </c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32">
        <v>0.4</v>
      </c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>
        <v>73</v>
      </c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>
        <v>1</v>
      </c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242">
        <f>CT57</f>
        <v>73</v>
      </c>
      <c r="DW57" s="242"/>
      <c r="DX57" s="242"/>
      <c r="DY57" s="24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"/>
      <c r="ET57" s="2"/>
      <c r="EU57" s="2"/>
      <c r="EV57" s="2"/>
      <c r="EW57" s="2"/>
    </row>
    <row r="58" spans="1:153" s="22" customFormat="1" ht="12.75">
      <c r="A58" s="31"/>
      <c r="B58" s="126" t="s">
        <v>46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7"/>
      <c r="Y58" s="136" t="s">
        <v>215</v>
      </c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2" t="s">
        <v>216</v>
      </c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25">
        <f>15253.93/1.18</f>
        <v>12927.0593220339</v>
      </c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32">
        <v>0.4</v>
      </c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>
        <v>50</v>
      </c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>
        <v>1</v>
      </c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242">
        <f>CT58</f>
        <v>50</v>
      </c>
      <c r="DW58" s="242"/>
      <c r="DX58" s="242"/>
      <c r="DY58" s="242"/>
      <c r="DZ58" s="242"/>
      <c r="EA58" s="242"/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"/>
      <c r="ET58" s="2"/>
      <c r="EU58" s="2"/>
      <c r="EV58" s="2"/>
      <c r="EW58" s="2"/>
    </row>
    <row r="59" spans="1:153" s="22" customFormat="1" ht="12.75">
      <c r="A59" s="31"/>
      <c r="B59" s="126" t="s">
        <v>46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7"/>
      <c r="Y59" s="136" t="s">
        <v>219</v>
      </c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2" t="s">
        <v>220</v>
      </c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25">
        <f>40744.93/1.18</f>
        <v>34529.601694915254</v>
      </c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32">
        <v>10</v>
      </c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>
        <v>140</v>
      </c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>
        <v>1</v>
      </c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242">
        <f t="shared" si="1"/>
        <v>140</v>
      </c>
      <c r="DW59" s="242"/>
      <c r="DX59" s="242"/>
      <c r="DY59" s="242"/>
      <c r="DZ59" s="242"/>
      <c r="EA59" s="242"/>
      <c r="EB59" s="242"/>
      <c r="EC59" s="242"/>
      <c r="ED59" s="242"/>
      <c r="EE59" s="242"/>
      <c r="EF59" s="242"/>
      <c r="EG59" s="242"/>
      <c r="EH59" s="242"/>
      <c r="EI59" s="242"/>
      <c r="EJ59" s="242"/>
      <c r="EK59" s="242"/>
      <c r="EL59" s="242"/>
      <c r="EM59" s="242"/>
      <c r="EN59" s="242"/>
      <c r="EO59" s="242"/>
      <c r="EP59" s="242"/>
      <c r="EQ59" s="242"/>
      <c r="ER59" s="242"/>
      <c r="ES59" s="2"/>
      <c r="ET59" s="2"/>
      <c r="EU59" s="2"/>
      <c r="EV59" s="2"/>
      <c r="EW59" s="2"/>
    </row>
    <row r="60" spans="1:153" s="22" customFormat="1" ht="12.75">
      <c r="A60" s="31"/>
      <c r="B60" s="126" t="s">
        <v>48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7"/>
      <c r="Y60" s="136" t="s">
        <v>210</v>
      </c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2" t="s">
        <v>226</v>
      </c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25">
        <f>26091.5/1.18</f>
        <v>22111.440677966104</v>
      </c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32">
        <v>0.4</v>
      </c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>
        <v>80</v>
      </c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>
        <v>1</v>
      </c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242">
        <f t="shared" si="1"/>
        <v>80</v>
      </c>
      <c r="DW60" s="242"/>
      <c r="DX60" s="242"/>
      <c r="DY60" s="242"/>
      <c r="DZ60" s="242"/>
      <c r="EA60" s="242"/>
      <c r="EB60" s="242"/>
      <c r="EC60" s="242"/>
      <c r="ED60" s="242"/>
      <c r="EE60" s="242"/>
      <c r="EF60" s="242"/>
      <c r="EG60" s="242"/>
      <c r="EH60" s="242"/>
      <c r="EI60" s="242"/>
      <c r="EJ60" s="242"/>
      <c r="EK60" s="242"/>
      <c r="EL60" s="242"/>
      <c r="EM60" s="242"/>
      <c r="EN60" s="242"/>
      <c r="EO60" s="242"/>
      <c r="EP60" s="242"/>
      <c r="EQ60" s="242"/>
      <c r="ER60" s="242"/>
      <c r="ES60" s="2"/>
      <c r="ET60" s="2"/>
      <c r="EU60" s="2"/>
      <c r="EV60" s="2"/>
      <c r="EW60" s="2"/>
    </row>
    <row r="61" spans="1:153" s="22" customFormat="1" ht="12.75">
      <c r="A61" s="31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7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242">
        <f t="shared" si="0"/>
        <v>0</v>
      </c>
      <c r="DW61" s="242"/>
      <c r="DX61" s="242"/>
      <c r="DY61" s="24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2"/>
      <c r="EK61" s="242"/>
      <c r="EL61" s="242"/>
      <c r="EM61" s="242"/>
      <c r="EN61" s="242"/>
      <c r="EO61" s="242"/>
      <c r="EP61" s="242"/>
      <c r="EQ61" s="242"/>
      <c r="ER61" s="242"/>
      <c r="ES61" s="2"/>
      <c r="ET61" s="2"/>
      <c r="EU61" s="2"/>
      <c r="EV61" s="2"/>
      <c r="EW61" s="2"/>
    </row>
    <row r="62" spans="1:153" s="22" customFormat="1" ht="12.75">
      <c r="A62" s="31"/>
      <c r="B62" s="126" t="s">
        <v>5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7"/>
      <c r="Y62" s="136" t="s">
        <v>12</v>
      </c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2" t="s">
        <v>12</v>
      </c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25">
        <f>SUM(BS40:CD61)</f>
        <v>255986.46610169497</v>
      </c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32" t="s">
        <v>12</v>
      </c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 t="s">
        <v>12</v>
      </c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211">
        <f>SUM(DI40:DU61)</f>
        <v>21</v>
      </c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3"/>
      <c r="DV62" s="272">
        <f>SUM(DV40:ER61)</f>
        <v>1160.2</v>
      </c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3"/>
      <c r="ES62" s="2"/>
      <c r="ET62" s="2"/>
      <c r="EU62" s="2"/>
      <c r="EV62" s="2"/>
      <c r="EW62" s="2"/>
    </row>
    <row r="63" spans="1:153" s="22" customFormat="1" ht="12.75">
      <c r="A63" s="1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160">
        <f>SUM(CT40:DH60)</f>
        <v>1160.2</v>
      </c>
      <c r="DJ63" s="160"/>
      <c r="DK63" s="160"/>
      <c r="DL63" s="160"/>
      <c r="DM63" s="160"/>
      <c r="DN63" s="160"/>
      <c r="DO63" s="160"/>
      <c r="DP63" s="160"/>
      <c r="DQ63" s="20"/>
      <c r="DR63" s="20"/>
      <c r="DS63" s="20"/>
      <c r="DT63" s="20"/>
      <c r="DU63" s="20"/>
      <c r="DV63" s="28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"/>
      <c r="ET63" s="2"/>
      <c r="EU63" s="2"/>
      <c r="EV63" s="2"/>
      <c r="EW63" s="2"/>
    </row>
    <row r="64" spans="1:153" s="22" customFormat="1" ht="12.75" hidden="1">
      <c r="A64" s="1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41">
        <f>SUM(CT40:DH61)</f>
        <v>1160.2</v>
      </c>
      <c r="CW64" s="241"/>
      <c r="CX64" s="241"/>
      <c r="CY64" s="241"/>
      <c r="CZ64" s="241"/>
      <c r="DA64" s="241"/>
      <c r="DB64" s="241"/>
      <c r="DC64" s="241"/>
      <c r="DD64" s="241"/>
      <c r="DE64" s="241"/>
      <c r="DF64" s="241"/>
      <c r="DG64" s="241"/>
      <c r="DH64" s="241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8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"/>
      <c r="ET64" s="2"/>
      <c r="EU64" s="2"/>
      <c r="EV64" s="2"/>
      <c r="EW64" s="2"/>
    </row>
    <row r="65" spans="1:148" s="22" customFormat="1" ht="18.75" customHeight="1">
      <c r="A65" s="236" t="s">
        <v>153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6"/>
      <c r="EP65" s="236"/>
      <c r="EQ65" s="236"/>
      <c r="ER65" s="236"/>
    </row>
    <row r="66" spans="1:148" s="22" customFormat="1" ht="18.75" customHeight="1">
      <c r="A66" s="236" t="s">
        <v>56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236"/>
      <c r="EC66" s="236"/>
      <c r="ED66" s="236"/>
      <c r="EE66" s="236"/>
      <c r="EF66" s="236"/>
      <c r="EG66" s="236"/>
      <c r="EH66" s="236"/>
      <c r="EI66" s="236"/>
      <c r="EJ66" s="236"/>
      <c r="EK66" s="236"/>
      <c r="EL66" s="236"/>
      <c r="EM66" s="236"/>
      <c r="EN66" s="236"/>
      <c r="EO66" s="236"/>
      <c r="EP66" s="236"/>
      <c r="EQ66" s="236"/>
      <c r="ER66" s="236"/>
    </row>
    <row r="67" spans="1:139" s="22" customFormat="1" ht="4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2"/>
      <c r="EE67" s="2"/>
      <c r="EF67" s="2"/>
      <c r="EG67" s="2"/>
      <c r="EH67" s="2"/>
      <c r="EI67" s="2"/>
    </row>
    <row r="68" spans="1:153" s="22" customFormat="1" ht="12.75" customHeight="1">
      <c r="A68" s="140" t="s">
        <v>18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 t="s">
        <v>11</v>
      </c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6" t="s">
        <v>6</v>
      </c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8"/>
      <c r="BS68" s="140" t="s">
        <v>8</v>
      </c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 t="s">
        <v>19</v>
      </c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 t="s">
        <v>7</v>
      </c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 t="s">
        <v>9</v>
      </c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 t="s">
        <v>10</v>
      </c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2"/>
      <c r="ET68" s="2"/>
      <c r="EU68" s="2"/>
      <c r="EV68" s="2"/>
      <c r="EW68" s="2"/>
    </row>
    <row r="69" spans="1:153" s="22" customFormat="1" ht="12.7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9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1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2"/>
      <c r="ET69" s="2"/>
      <c r="EU69" s="2"/>
      <c r="EV69" s="2"/>
      <c r="EW69" s="2"/>
    </row>
    <row r="70" spans="1:153" s="22" customFormat="1" ht="12.7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52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4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2"/>
      <c r="ET70" s="2"/>
      <c r="EU70" s="2"/>
      <c r="EV70" s="2"/>
      <c r="EW70" s="2"/>
    </row>
    <row r="71" spans="1:153" s="22" customFormat="1" ht="12.75">
      <c r="A71" s="132">
        <v>1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>
        <v>2</v>
      </c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>
        <v>3</v>
      </c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>
        <v>4</v>
      </c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>
        <v>5</v>
      </c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>
        <v>6</v>
      </c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>
        <v>7</v>
      </c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>
        <v>8</v>
      </c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2"/>
      <c r="ET71" s="2"/>
      <c r="EU71" s="2"/>
      <c r="EV71" s="2"/>
      <c r="EW71" s="2"/>
    </row>
    <row r="72" spans="1:153" s="22" customFormat="1" ht="12.75">
      <c r="A72" s="31"/>
      <c r="B72" s="126" t="s">
        <v>47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7"/>
      <c r="Y72" s="136" t="s">
        <v>162</v>
      </c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2" t="s">
        <v>163</v>
      </c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25">
        <f>94926.28/1.18</f>
        <v>80446</v>
      </c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32">
        <v>0.4</v>
      </c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>
        <v>551</v>
      </c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>
        <v>1</v>
      </c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242">
        <f>CT72*DI72</f>
        <v>551</v>
      </c>
      <c r="DW72" s="242"/>
      <c r="DX72" s="242"/>
      <c r="DY72" s="24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2"/>
      <c r="ES72" s="2"/>
      <c r="ET72" s="2"/>
      <c r="EU72" s="2"/>
      <c r="EV72" s="2"/>
      <c r="EW72" s="2"/>
    </row>
    <row r="73" spans="1:153" s="22" customFormat="1" ht="12.75">
      <c r="A73" s="31"/>
      <c r="B73" s="126" t="s">
        <v>5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7"/>
      <c r="Y73" s="136" t="s">
        <v>12</v>
      </c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2" t="s">
        <v>12</v>
      </c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25">
        <f>SUM(BS72)</f>
        <v>80446</v>
      </c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2" t="s">
        <v>12</v>
      </c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 t="s">
        <v>12</v>
      </c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>
        <f>SUM(DI72)</f>
        <v>1</v>
      </c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242">
        <f>SUM(DV72)</f>
        <v>551</v>
      </c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2"/>
      <c r="ET73" s="2"/>
      <c r="EU73" s="2"/>
      <c r="EV73" s="2"/>
      <c r="EW73" s="2"/>
    </row>
    <row r="74" spans="1:139" s="22" customFormat="1" ht="15.75" hidden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241">
        <f>SUM(CT72:DH72)</f>
        <v>551</v>
      </c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</row>
    <row r="75" spans="1:139" s="22" customFormat="1" ht="15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</row>
    <row r="76" spans="1:139" s="22" customFormat="1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</row>
    <row r="77" spans="1:139" s="22" customFormat="1" ht="15.75">
      <c r="A77" s="236" t="s">
        <v>154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19"/>
      <c r="EE77" s="19"/>
      <c r="EF77" s="19"/>
      <c r="EG77" s="19"/>
      <c r="EH77" s="19"/>
      <c r="EI77" s="19"/>
    </row>
    <row r="78" spans="1:139" s="22" customFormat="1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20"/>
      <c r="EE78" s="20"/>
      <c r="EF78" s="20"/>
      <c r="EG78" s="20"/>
      <c r="EH78" s="20"/>
      <c r="EI78" s="20"/>
    </row>
    <row r="79" spans="1:139" s="22" customFormat="1" ht="12.75" customHeight="1">
      <c r="A79" s="140" t="s">
        <v>13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 t="s">
        <v>15</v>
      </c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6" t="s">
        <v>14</v>
      </c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8"/>
      <c r="BS79" s="140" t="s">
        <v>19</v>
      </c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 t="s">
        <v>7</v>
      </c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 t="s">
        <v>16</v>
      </c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 t="s">
        <v>17</v>
      </c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20"/>
      <c r="EE79" s="20"/>
      <c r="EF79" s="20"/>
      <c r="EG79" s="20"/>
      <c r="EH79" s="20"/>
      <c r="EI79" s="20"/>
    </row>
    <row r="80" spans="1:139" s="22" customFormat="1" ht="12.7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9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1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20"/>
      <c r="EE80" s="20"/>
      <c r="EF80" s="20"/>
      <c r="EG80" s="20"/>
      <c r="EH80" s="20"/>
      <c r="EI80" s="20"/>
    </row>
    <row r="81" spans="1:139" s="22" customFormat="1" ht="12.7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52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4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20"/>
      <c r="EE81" s="20"/>
      <c r="EF81" s="20"/>
      <c r="EG81" s="20"/>
      <c r="EH81" s="20"/>
      <c r="EI81" s="20"/>
    </row>
    <row r="82" spans="1:139" s="22" customFormat="1" ht="12.75">
      <c r="A82" s="132">
        <v>1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>
        <v>2</v>
      </c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>
        <v>3</v>
      </c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>
        <v>4</v>
      </c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>
        <v>5</v>
      </c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>
        <v>6</v>
      </c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>
        <v>7</v>
      </c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20"/>
      <c r="EE82" s="20"/>
      <c r="EF82" s="20"/>
      <c r="EG82" s="20"/>
      <c r="EH82" s="20"/>
      <c r="EI82" s="20"/>
    </row>
    <row r="83" spans="1:139" s="22" customFormat="1" ht="12.75">
      <c r="A83" s="31"/>
      <c r="B83" s="212" t="s">
        <v>2</v>
      </c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3"/>
      <c r="Y83" s="136" t="s">
        <v>2</v>
      </c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2" t="s">
        <v>2</v>
      </c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6" t="s">
        <v>2</v>
      </c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2" t="s">
        <v>2</v>
      </c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 t="s">
        <v>2</v>
      </c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 t="s">
        <v>2</v>
      </c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20"/>
      <c r="EE83" s="20"/>
      <c r="EF83" s="20"/>
      <c r="EG83" s="20"/>
      <c r="EH83" s="20"/>
      <c r="EI83" s="20"/>
    </row>
    <row r="84" spans="1:139" s="22" customFormat="1" ht="12.75">
      <c r="A84" s="31"/>
      <c r="B84" s="126" t="s">
        <v>5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7"/>
      <c r="Y84" s="136" t="s">
        <v>12</v>
      </c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2" t="s">
        <v>12</v>
      </c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6" t="s">
        <v>12</v>
      </c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2" t="s">
        <v>12</v>
      </c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 t="s">
        <v>12</v>
      </c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20"/>
      <c r="EE84" s="20"/>
      <c r="EF84" s="20"/>
      <c r="EG84" s="20"/>
      <c r="EH84" s="20"/>
      <c r="EI84" s="20"/>
    </row>
    <row r="85" ht="24.75" customHeight="1"/>
    <row r="86" spans="1:139" s="22" customFormat="1" ht="15.75">
      <c r="A86" s="236" t="s">
        <v>155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6"/>
      <c r="BX86" s="236"/>
      <c r="BY86" s="236"/>
      <c r="BZ86" s="236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  <c r="CQ86" s="236"/>
      <c r="CR86" s="236"/>
      <c r="CS86" s="236"/>
      <c r="CT86" s="236"/>
      <c r="CU86" s="236"/>
      <c r="CV86" s="236"/>
      <c r="CW86" s="236"/>
      <c r="CX86" s="236"/>
      <c r="CY86" s="236"/>
      <c r="CZ86" s="236"/>
      <c r="DA86" s="236"/>
      <c r="DB86" s="236"/>
      <c r="DC86" s="236"/>
      <c r="DD86" s="236"/>
      <c r="DE86" s="236"/>
      <c r="DF86" s="236"/>
      <c r="DG86" s="236"/>
      <c r="DH86" s="236"/>
      <c r="DI86" s="236"/>
      <c r="DJ86" s="236"/>
      <c r="DK86" s="236"/>
      <c r="DL86" s="236"/>
      <c r="DM86" s="236"/>
      <c r="DN86" s="236"/>
      <c r="DO86" s="236"/>
      <c r="DP86" s="236"/>
      <c r="DQ86" s="236"/>
      <c r="DR86" s="236"/>
      <c r="DS86" s="236"/>
      <c r="DT86" s="236"/>
      <c r="DU86" s="236"/>
      <c r="DV86" s="236"/>
      <c r="DW86" s="236"/>
      <c r="DX86" s="236"/>
      <c r="DY86" s="236"/>
      <c r="DZ86" s="236"/>
      <c r="EA86" s="236"/>
      <c r="EB86" s="236"/>
      <c r="EC86" s="236"/>
      <c r="ED86" s="236"/>
      <c r="EE86" s="236"/>
      <c r="EF86" s="236"/>
      <c r="EG86" s="2"/>
      <c r="EH86" s="2"/>
      <c r="EI86" s="2"/>
    </row>
    <row r="87" spans="1:139" s="22" customFormat="1" ht="15.75">
      <c r="A87" s="236" t="s">
        <v>20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236"/>
      <c r="DD87" s="236"/>
      <c r="DE87" s="236"/>
      <c r="DF87" s="236"/>
      <c r="DG87" s="236"/>
      <c r="DH87" s="236"/>
      <c r="DI87" s="236"/>
      <c r="DJ87" s="236"/>
      <c r="DK87" s="236"/>
      <c r="DL87" s="236"/>
      <c r="DM87" s="236"/>
      <c r="DN87" s="236"/>
      <c r="DO87" s="236"/>
      <c r="DP87" s="236"/>
      <c r="DQ87" s="236"/>
      <c r="DR87" s="236"/>
      <c r="DS87" s="236"/>
      <c r="DT87" s="236"/>
      <c r="DU87" s="236"/>
      <c r="DV87" s="236"/>
      <c r="DW87" s="236"/>
      <c r="DX87" s="236"/>
      <c r="DY87" s="236"/>
      <c r="DZ87" s="236"/>
      <c r="EA87" s="236"/>
      <c r="EB87" s="236"/>
      <c r="EC87" s="236"/>
      <c r="ED87" s="236"/>
      <c r="EE87" s="236"/>
      <c r="EF87" s="236"/>
      <c r="EG87" s="2"/>
      <c r="EH87" s="2"/>
      <c r="EI87" s="2"/>
    </row>
    <row r="88" spans="1:139" s="22" customFormat="1" ht="9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2"/>
      <c r="EE88" s="2"/>
      <c r="EF88" s="2"/>
      <c r="EG88" s="2"/>
      <c r="EH88" s="2"/>
      <c r="EI88" s="2"/>
    </row>
    <row r="89" spans="1:153" s="22" customFormat="1" ht="12.75" customHeight="1">
      <c r="A89" s="140" t="s">
        <v>23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273" t="s">
        <v>43</v>
      </c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 t="s">
        <v>24</v>
      </c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 t="s">
        <v>25</v>
      </c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 t="s">
        <v>26</v>
      </c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 t="s">
        <v>27</v>
      </c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 t="s">
        <v>28</v>
      </c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 t="s">
        <v>29</v>
      </c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2"/>
      <c r="EH89" s="2"/>
      <c r="EI89" s="2"/>
      <c r="EV89" s="2"/>
      <c r="EW89" s="2"/>
    </row>
    <row r="90" spans="1:153" s="22" customFormat="1" ht="12.7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2"/>
      <c r="EH90" s="2"/>
      <c r="EI90" s="2"/>
      <c r="EV90" s="2"/>
      <c r="EW90" s="2"/>
    </row>
    <row r="91" spans="1:153" s="22" customFormat="1" ht="30" customHeight="1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2"/>
      <c r="EH91" s="2"/>
      <c r="EI91" s="2"/>
      <c r="EV91" s="2"/>
      <c r="EW91" s="2"/>
    </row>
    <row r="92" spans="1:153" s="22" customFormat="1" ht="12.75">
      <c r="A92" s="132">
        <v>1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>
        <v>2</v>
      </c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>
        <v>3</v>
      </c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>
        <v>4</v>
      </c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>
        <v>5</v>
      </c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>
        <v>6</v>
      </c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>
        <v>7</v>
      </c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2">
        <v>8</v>
      </c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2"/>
      <c r="EH92" s="2"/>
      <c r="EI92" s="2"/>
      <c r="EV92" s="2"/>
      <c r="EW92" s="2"/>
    </row>
    <row r="93" spans="1:153" s="36" customFormat="1" ht="24.75" customHeight="1">
      <c r="A93" s="34"/>
      <c r="B93" s="277" t="s">
        <v>44</v>
      </c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8"/>
      <c r="Y93" s="275">
        <v>13921</v>
      </c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4">
        <v>9840</v>
      </c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>
        <f>Y93-AO93</f>
        <v>4081</v>
      </c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6">
        <f>BU94+BU95+BU96</f>
        <v>1168</v>
      </c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275"/>
      <c r="CG93" s="275"/>
      <c r="CH93" s="275"/>
      <c r="CI93" s="275"/>
      <c r="CJ93" s="275"/>
      <c r="CK93" s="275">
        <f>CK94+CK95+CK96</f>
        <v>1838.5</v>
      </c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4">
        <f>BE93-BU93-CK93</f>
        <v>1074.5</v>
      </c>
      <c r="DB93" s="275"/>
      <c r="DC93" s="275"/>
      <c r="DD93" s="275"/>
      <c r="DE93" s="275"/>
      <c r="DF93" s="275"/>
      <c r="DG93" s="275"/>
      <c r="DH93" s="275"/>
      <c r="DI93" s="275"/>
      <c r="DJ93" s="275"/>
      <c r="DK93" s="275"/>
      <c r="DL93" s="275"/>
      <c r="DM93" s="275"/>
      <c r="DN93" s="275"/>
      <c r="DO93" s="275"/>
      <c r="DP93" s="275"/>
      <c r="DQ93" s="275" t="s">
        <v>2</v>
      </c>
      <c r="DR93" s="275"/>
      <c r="DS93" s="275"/>
      <c r="DT93" s="275"/>
      <c r="DU93" s="275"/>
      <c r="DV93" s="275"/>
      <c r="DW93" s="275"/>
      <c r="DX93" s="275"/>
      <c r="DY93" s="275"/>
      <c r="DZ93" s="275"/>
      <c r="EA93" s="275"/>
      <c r="EB93" s="275"/>
      <c r="EC93" s="275"/>
      <c r="ED93" s="275"/>
      <c r="EE93" s="275"/>
      <c r="EF93" s="275"/>
      <c r="EG93" s="35"/>
      <c r="EH93" s="35"/>
      <c r="EI93" s="35"/>
      <c r="EV93" s="35"/>
      <c r="EW93" s="35"/>
    </row>
    <row r="94" spans="1:153" s="36" customFormat="1" ht="24.75" customHeight="1">
      <c r="A94" s="34"/>
      <c r="B94" s="279" t="s">
        <v>39</v>
      </c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80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5"/>
      <c r="BG94" s="275"/>
      <c r="BH94" s="275"/>
      <c r="BI94" s="275"/>
      <c r="BJ94" s="275"/>
      <c r="BK94" s="275"/>
      <c r="BL94" s="275"/>
      <c r="BM94" s="275"/>
      <c r="BN94" s="275"/>
      <c r="BO94" s="275"/>
      <c r="BP94" s="275"/>
      <c r="BQ94" s="275"/>
      <c r="BR94" s="275"/>
      <c r="BS94" s="275"/>
      <c r="BT94" s="275"/>
      <c r="BU94" s="276">
        <f>DV72+DV40+DV41+DV48+DV50+DV51+DV53+DV56+DV59+'стр.2_4'!CE9+'стр.2_4'!CE14+'стр.2_4'!CE15+'стр.2_4'!CE16+'стр.2_4'!CE18+'стр.2_4'!CE20+'стр.2_4'!CE23</f>
        <v>1053</v>
      </c>
      <c r="BV94" s="275"/>
      <c r="BW94" s="275"/>
      <c r="BX94" s="275"/>
      <c r="BY94" s="275"/>
      <c r="BZ94" s="275"/>
      <c r="CA94" s="275"/>
      <c r="CB94" s="275"/>
      <c r="CC94" s="275"/>
      <c r="CD94" s="275"/>
      <c r="CE94" s="275"/>
      <c r="CF94" s="275"/>
      <c r="CG94" s="275"/>
      <c r="CH94" s="275"/>
      <c r="CI94" s="275"/>
      <c r="CJ94" s="275"/>
      <c r="CK94" s="276">
        <f>CT113+CT121+CT124+CT125+CT126+CT127+CT128+CT130+CT131+CT137+CT138+CT141+CT147+CT148+CT149+CT153+CT154+CT155+CT158+CT162+CT163+CT165+CT166+CT169+CT120+CT159-CE185-CE186-CE189-CE192-CE193</f>
        <v>1648.5</v>
      </c>
      <c r="CL94" s="275"/>
      <c r="CM94" s="275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5"/>
      <c r="CY94" s="275"/>
      <c r="CZ94" s="275"/>
      <c r="DA94" s="274"/>
      <c r="DB94" s="275"/>
      <c r="DC94" s="275"/>
      <c r="DD94" s="275"/>
      <c r="DE94" s="275"/>
      <c r="DF94" s="275"/>
      <c r="DG94" s="275"/>
      <c r="DH94" s="275"/>
      <c r="DI94" s="275"/>
      <c r="DJ94" s="275"/>
      <c r="DK94" s="275"/>
      <c r="DL94" s="275"/>
      <c r="DM94" s="275"/>
      <c r="DN94" s="275"/>
      <c r="DO94" s="275"/>
      <c r="DP94" s="275"/>
      <c r="DQ94" s="275">
        <v>10</v>
      </c>
      <c r="DR94" s="275"/>
      <c r="DS94" s="275"/>
      <c r="DT94" s="275"/>
      <c r="DU94" s="275"/>
      <c r="DV94" s="275"/>
      <c r="DW94" s="275"/>
      <c r="DX94" s="275"/>
      <c r="DY94" s="275"/>
      <c r="DZ94" s="275"/>
      <c r="EA94" s="275"/>
      <c r="EB94" s="275"/>
      <c r="EC94" s="275"/>
      <c r="ED94" s="275"/>
      <c r="EE94" s="275"/>
      <c r="EF94" s="275"/>
      <c r="EG94" s="37"/>
      <c r="EH94" s="35"/>
      <c r="EI94" s="35"/>
      <c r="EV94" s="35"/>
      <c r="EW94" s="35"/>
    </row>
    <row r="95" spans="1:153" s="36" customFormat="1" ht="12.75">
      <c r="A95" s="34"/>
      <c r="B95" s="126" t="s">
        <v>41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7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  <c r="AX95" s="275"/>
      <c r="AY95" s="275"/>
      <c r="AZ95" s="275"/>
      <c r="BA95" s="275"/>
      <c r="BB95" s="275"/>
      <c r="BC95" s="275"/>
      <c r="BD95" s="275"/>
      <c r="BE95" s="274"/>
      <c r="BF95" s="275"/>
      <c r="BG95" s="275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82">
        <f>DV46+DV55+'стр.2_4'!CE12</f>
        <v>115</v>
      </c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275"/>
      <c r="CG95" s="275"/>
      <c r="CH95" s="275"/>
      <c r="CI95" s="275"/>
      <c r="CJ95" s="275"/>
      <c r="CK95" s="276">
        <f>CT119+CT135+CT161</f>
        <v>190</v>
      </c>
      <c r="CL95" s="275"/>
      <c r="CM95" s="275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5"/>
      <c r="CY95" s="275"/>
      <c r="CZ95" s="275"/>
      <c r="DA95" s="281"/>
      <c r="DB95" s="244"/>
      <c r="DC95" s="244"/>
      <c r="DD95" s="244"/>
      <c r="DE95" s="244"/>
      <c r="DF95" s="244"/>
      <c r="DG95" s="244"/>
      <c r="DH95" s="244"/>
      <c r="DI95" s="244"/>
      <c r="DJ95" s="244"/>
      <c r="DK95" s="244"/>
      <c r="DL95" s="244"/>
      <c r="DM95" s="244"/>
      <c r="DN95" s="244"/>
      <c r="DO95" s="244"/>
      <c r="DP95" s="245"/>
      <c r="DQ95" s="275">
        <v>6</v>
      </c>
      <c r="DR95" s="275"/>
      <c r="DS95" s="275"/>
      <c r="DT95" s="275"/>
      <c r="DU95" s="275"/>
      <c r="DV95" s="275"/>
      <c r="DW95" s="275"/>
      <c r="DX95" s="275"/>
      <c r="DY95" s="275"/>
      <c r="DZ95" s="275"/>
      <c r="EA95" s="275"/>
      <c r="EB95" s="275"/>
      <c r="EC95" s="275"/>
      <c r="ED95" s="275"/>
      <c r="EE95" s="275"/>
      <c r="EF95" s="275"/>
      <c r="EG95" s="38"/>
      <c r="EH95" s="35"/>
      <c r="EI95" s="35"/>
      <c r="EV95" s="35"/>
      <c r="EW95" s="35"/>
    </row>
    <row r="96" spans="1:153" s="36" customFormat="1" ht="12.75">
      <c r="A96" s="34"/>
      <c r="B96" s="126" t="s">
        <v>42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7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4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5"/>
      <c r="BS96" s="275"/>
      <c r="BT96" s="275"/>
      <c r="BU96" s="275">
        <v>0</v>
      </c>
      <c r="BV96" s="275"/>
      <c r="BW96" s="275"/>
      <c r="BX96" s="275"/>
      <c r="BY96" s="275"/>
      <c r="BZ96" s="275"/>
      <c r="CA96" s="275"/>
      <c r="CB96" s="275"/>
      <c r="CC96" s="275"/>
      <c r="CD96" s="275"/>
      <c r="CE96" s="275"/>
      <c r="CF96" s="275"/>
      <c r="CG96" s="275"/>
      <c r="CH96" s="275"/>
      <c r="CI96" s="275"/>
      <c r="CJ96" s="275"/>
      <c r="CK96" s="275">
        <v>0</v>
      </c>
      <c r="CL96" s="275"/>
      <c r="CM96" s="275"/>
      <c r="CN96" s="275"/>
      <c r="CO96" s="275"/>
      <c r="CP96" s="275"/>
      <c r="CQ96" s="275"/>
      <c r="CR96" s="275"/>
      <c r="CS96" s="275"/>
      <c r="CT96" s="275"/>
      <c r="CU96" s="275"/>
      <c r="CV96" s="275"/>
      <c r="CW96" s="275"/>
      <c r="CX96" s="275"/>
      <c r="CY96" s="275"/>
      <c r="CZ96" s="275"/>
      <c r="DA96" s="281"/>
      <c r="DB96" s="244"/>
      <c r="DC96" s="244"/>
      <c r="DD96" s="244"/>
      <c r="DE96" s="244"/>
      <c r="DF96" s="244"/>
      <c r="DG96" s="244"/>
      <c r="DH96" s="244"/>
      <c r="DI96" s="244"/>
      <c r="DJ96" s="244"/>
      <c r="DK96" s="244"/>
      <c r="DL96" s="244"/>
      <c r="DM96" s="244"/>
      <c r="DN96" s="244"/>
      <c r="DO96" s="244"/>
      <c r="DP96" s="245"/>
      <c r="DQ96" s="275">
        <v>6</v>
      </c>
      <c r="DR96" s="275"/>
      <c r="DS96" s="275"/>
      <c r="DT96" s="275"/>
      <c r="DU96" s="275"/>
      <c r="DV96" s="275"/>
      <c r="DW96" s="275"/>
      <c r="DX96" s="275"/>
      <c r="DY96" s="275"/>
      <c r="DZ96" s="275"/>
      <c r="EA96" s="275"/>
      <c r="EB96" s="275"/>
      <c r="EC96" s="275"/>
      <c r="ED96" s="275"/>
      <c r="EE96" s="275"/>
      <c r="EF96" s="275"/>
      <c r="EG96" s="38"/>
      <c r="EH96" s="35"/>
      <c r="EI96" s="35"/>
      <c r="EV96" s="35"/>
      <c r="EW96" s="35"/>
    </row>
    <row r="97" spans="1:153" s="36" customFormat="1" ht="12.75">
      <c r="A97" s="34"/>
      <c r="B97" s="283" t="s">
        <v>40</v>
      </c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4"/>
      <c r="Y97" s="275">
        <v>16770</v>
      </c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  <c r="AM97" s="275"/>
      <c r="AN97" s="275"/>
      <c r="AO97" s="275">
        <v>10068</v>
      </c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4">
        <f>Y97-AO97</f>
        <v>6702</v>
      </c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6">
        <f>'стр.2_4'!CE10+'стр.2_4'!CE11+'стр.2_4'!CE13+'стр.2_4'!CE17+'стр.2_4'!CE19+'стр.2_4'!CE21+'стр.2_4'!CE22+DV42+DV43+DV44+DV45+DV47+DV49+DV52+DV54+DV57+DV58+DV60</f>
        <v>673.2</v>
      </c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275"/>
      <c r="CG97" s="275"/>
      <c r="CH97" s="275"/>
      <c r="CI97" s="275"/>
      <c r="CJ97" s="275"/>
      <c r="CK97" s="276">
        <f>CT109+CT110+CT111+CT112+CT114+CT115+CT116+CT117+CT118+CT122+CT123++CT129+CT132+CT134+CT136+CT139+CT140+CT142+CT144+CT145+CT146+CT150+CT151+CT152+CT156+CT157+CT160+CT164+CT167+CT168+CT170+CT171+CT172-CE183-CE188-CE191-CE194-CE195</f>
        <v>2128.4</v>
      </c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81">
        <f>BE97-BU97-CK97</f>
        <v>3900.4</v>
      </c>
      <c r="DB97" s="244"/>
      <c r="DC97" s="244"/>
      <c r="DD97" s="244"/>
      <c r="DE97" s="244"/>
      <c r="DF97" s="244"/>
      <c r="DG97" s="244"/>
      <c r="DH97" s="244"/>
      <c r="DI97" s="244"/>
      <c r="DJ97" s="244"/>
      <c r="DK97" s="244"/>
      <c r="DL97" s="244"/>
      <c r="DM97" s="244"/>
      <c r="DN97" s="244"/>
      <c r="DO97" s="244"/>
      <c r="DP97" s="245"/>
      <c r="DQ97" s="275">
        <v>10</v>
      </c>
      <c r="DR97" s="275"/>
      <c r="DS97" s="275"/>
      <c r="DT97" s="275"/>
      <c r="DU97" s="275"/>
      <c r="DV97" s="275"/>
      <c r="DW97" s="275"/>
      <c r="DX97" s="275"/>
      <c r="DY97" s="275"/>
      <c r="DZ97" s="275"/>
      <c r="EA97" s="275"/>
      <c r="EB97" s="275"/>
      <c r="EC97" s="275"/>
      <c r="ED97" s="275"/>
      <c r="EE97" s="275"/>
      <c r="EF97" s="275"/>
      <c r="EG97" s="38"/>
      <c r="EH97" s="35"/>
      <c r="EI97" s="35"/>
      <c r="EV97" s="35"/>
      <c r="EW97" s="35"/>
    </row>
    <row r="98" spans="1:153" s="36" customFormat="1" ht="12.75">
      <c r="A98" s="34"/>
      <c r="B98" s="283" t="s">
        <v>5</v>
      </c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4"/>
      <c r="Y98" s="285">
        <f>Y94+Y97+Y95+Y96+Y93</f>
        <v>30691</v>
      </c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>
        <f>AO97+AO93</f>
        <v>19908</v>
      </c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>
        <f>BE93+BE97</f>
        <v>10783</v>
      </c>
      <c r="BF98" s="285"/>
      <c r="BG98" s="285"/>
      <c r="BH98" s="285"/>
      <c r="BI98" s="285"/>
      <c r="BJ98" s="285"/>
      <c r="BK98" s="285"/>
      <c r="BL98" s="285"/>
      <c r="BM98" s="285"/>
      <c r="BN98" s="285"/>
      <c r="BO98" s="285"/>
      <c r="BP98" s="285"/>
      <c r="BQ98" s="285"/>
      <c r="BR98" s="285"/>
      <c r="BS98" s="285"/>
      <c r="BT98" s="285"/>
      <c r="BU98" s="285">
        <f>BU97+BU93</f>
        <v>1841.2</v>
      </c>
      <c r="BV98" s="285"/>
      <c r="BW98" s="285"/>
      <c r="BX98" s="285"/>
      <c r="BY98" s="285"/>
      <c r="BZ98" s="285"/>
      <c r="CA98" s="285"/>
      <c r="CB98" s="285"/>
      <c r="CC98" s="285"/>
      <c r="CD98" s="285"/>
      <c r="CE98" s="285"/>
      <c r="CF98" s="285"/>
      <c r="CG98" s="285"/>
      <c r="CH98" s="285"/>
      <c r="CI98" s="285"/>
      <c r="CJ98" s="285"/>
      <c r="CK98" s="285">
        <v>2603</v>
      </c>
      <c r="CL98" s="285"/>
      <c r="CM98" s="285"/>
      <c r="CN98" s="285"/>
      <c r="CO98" s="285"/>
      <c r="CP98" s="285"/>
      <c r="CQ98" s="285"/>
      <c r="CR98" s="285"/>
      <c r="CS98" s="285"/>
      <c r="CT98" s="285"/>
      <c r="CU98" s="285"/>
      <c r="CV98" s="285"/>
      <c r="CW98" s="285"/>
      <c r="CX98" s="285"/>
      <c r="CY98" s="285"/>
      <c r="CZ98" s="285"/>
      <c r="DA98" s="285">
        <f>DA97+DA93</f>
        <v>4974.9</v>
      </c>
      <c r="DB98" s="285"/>
      <c r="DC98" s="285"/>
      <c r="DD98" s="285"/>
      <c r="DE98" s="285"/>
      <c r="DF98" s="285"/>
      <c r="DG98" s="285"/>
      <c r="DH98" s="285"/>
      <c r="DI98" s="285"/>
      <c r="DJ98" s="285"/>
      <c r="DK98" s="285"/>
      <c r="DL98" s="285"/>
      <c r="DM98" s="285"/>
      <c r="DN98" s="285"/>
      <c r="DO98" s="285"/>
      <c r="DP98" s="285"/>
      <c r="DQ98" s="275" t="s">
        <v>12</v>
      </c>
      <c r="DR98" s="275"/>
      <c r="DS98" s="275"/>
      <c r="DT98" s="275"/>
      <c r="DU98" s="275"/>
      <c r="DV98" s="275"/>
      <c r="DW98" s="275"/>
      <c r="DX98" s="275"/>
      <c r="DY98" s="275"/>
      <c r="DZ98" s="275"/>
      <c r="EA98" s="275"/>
      <c r="EB98" s="275"/>
      <c r="EC98" s="275"/>
      <c r="ED98" s="275"/>
      <c r="EE98" s="275"/>
      <c r="EF98" s="275"/>
      <c r="EG98" s="35"/>
      <c r="EH98" s="35"/>
      <c r="EI98" s="35"/>
      <c r="EV98" s="35"/>
      <c r="EW98" s="35"/>
    </row>
    <row r="99" spans="1:153" s="36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35"/>
      <c r="EH99" s="35"/>
      <c r="EI99" s="35"/>
      <c r="EV99" s="35"/>
      <c r="EW99" s="35"/>
    </row>
    <row r="100" spans="1:148" s="22" customFormat="1" ht="15.75">
      <c r="A100" s="236" t="s">
        <v>156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  <c r="EC100" s="236"/>
      <c r="ED100" s="236"/>
      <c r="EE100" s="236"/>
      <c r="EF100" s="236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</row>
    <row r="101" spans="1:148" s="22" customFormat="1" ht="15.75">
      <c r="A101" s="236" t="s">
        <v>21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</row>
    <row r="102" spans="1:148" s="22" customFormat="1" ht="15.75">
      <c r="A102" s="236" t="s">
        <v>22</v>
      </c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/>
      <c r="EF102" s="236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</row>
    <row r="103" spans="1:139" s="22" customFormat="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2"/>
      <c r="EE103" s="2"/>
      <c r="EF103" s="2"/>
      <c r="EG103" s="2"/>
      <c r="EH103" s="2"/>
      <c r="EI103" s="2"/>
    </row>
    <row r="104" spans="1:153" s="22" customFormat="1" ht="12.75" customHeight="1">
      <c r="A104" s="140" t="s">
        <v>18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 t="s">
        <v>30</v>
      </c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6" t="s">
        <v>31</v>
      </c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8"/>
      <c r="BS104" s="146" t="s">
        <v>32</v>
      </c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6"/>
      <c r="CE104" s="286"/>
      <c r="CF104" s="286"/>
      <c r="CG104" s="287"/>
      <c r="CH104" s="146" t="s">
        <v>19</v>
      </c>
      <c r="CI104" s="286"/>
      <c r="CJ104" s="286"/>
      <c r="CK104" s="286"/>
      <c r="CL104" s="286"/>
      <c r="CM104" s="286"/>
      <c r="CN104" s="286"/>
      <c r="CO104" s="286"/>
      <c r="CP104" s="286"/>
      <c r="CQ104" s="286"/>
      <c r="CR104" s="286"/>
      <c r="CS104" s="287"/>
      <c r="CT104" s="140" t="s">
        <v>33</v>
      </c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40"/>
      <c r="DG104" s="140"/>
      <c r="DH104" s="140"/>
      <c r="DI104" s="146" t="s">
        <v>23</v>
      </c>
      <c r="DJ104" s="286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6"/>
      <c r="DW104" s="286"/>
      <c r="DX104" s="286"/>
      <c r="DY104" s="286"/>
      <c r="DZ104" s="286"/>
      <c r="EA104" s="286"/>
      <c r="EB104" s="286"/>
      <c r="EC104" s="286"/>
      <c r="ED104" s="286"/>
      <c r="EE104" s="286"/>
      <c r="EF104" s="287"/>
      <c r="EG104" s="2"/>
      <c r="EH104" s="2"/>
      <c r="EI104" s="2"/>
      <c r="ES104" s="2"/>
      <c r="ET104" s="2"/>
      <c r="EU104" s="2"/>
      <c r="EV104" s="2"/>
      <c r="EW104" s="2"/>
    </row>
    <row r="105" spans="1:153" s="22" customFormat="1" ht="12.7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9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1"/>
      <c r="BS105" s="288"/>
      <c r="BT105" s="289"/>
      <c r="BU105" s="289"/>
      <c r="BV105" s="289"/>
      <c r="BW105" s="289"/>
      <c r="BX105" s="289"/>
      <c r="BY105" s="289"/>
      <c r="BZ105" s="289"/>
      <c r="CA105" s="289"/>
      <c r="CB105" s="289"/>
      <c r="CC105" s="289"/>
      <c r="CD105" s="289"/>
      <c r="CE105" s="289"/>
      <c r="CF105" s="289"/>
      <c r="CG105" s="290"/>
      <c r="CH105" s="288"/>
      <c r="CI105" s="289"/>
      <c r="CJ105" s="289"/>
      <c r="CK105" s="289"/>
      <c r="CL105" s="289"/>
      <c r="CM105" s="289"/>
      <c r="CN105" s="289"/>
      <c r="CO105" s="289"/>
      <c r="CP105" s="289"/>
      <c r="CQ105" s="289"/>
      <c r="CR105" s="289"/>
      <c r="CS105" s="29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288"/>
      <c r="DJ105" s="289"/>
      <c r="DK105" s="289"/>
      <c r="DL105" s="289"/>
      <c r="DM105" s="289"/>
      <c r="DN105" s="289"/>
      <c r="DO105" s="289"/>
      <c r="DP105" s="289"/>
      <c r="DQ105" s="289"/>
      <c r="DR105" s="289"/>
      <c r="DS105" s="289"/>
      <c r="DT105" s="289"/>
      <c r="DU105" s="289"/>
      <c r="DV105" s="289"/>
      <c r="DW105" s="289"/>
      <c r="DX105" s="289"/>
      <c r="DY105" s="289"/>
      <c r="DZ105" s="289"/>
      <c r="EA105" s="289"/>
      <c r="EB105" s="289"/>
      <c r="EC105" s="289"/>
      <c r="ED105" s="289"/>
      <c r="EE105" s="289"/>
      <c r="EF105" s="290"/>
      <c r="EG105" s="2"/>
      <c r="EH105" s="2"/>
      <c r="EI105" s="2"/>
      <c r="ES105" s="2"/>
      <c r="ET105" s="2"/>
      <c r="EU105" s="2"/>
      <c r="EV105" s="2"/>
      <c r="EW105" s="2"/>
    </row>
    <row r="106" spans="1:153" s="22" customFormat="1" ht="12.7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52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4"/>
      <c r="BS106" s="291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3"/>
      <c r="CH106" s="291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3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0"/>
      <c r="DG106" s="140"/>
      <c r="DH106" s="140"/>
      <c r="DI106" s="291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3"/>
      <c r="EG106" s="2"/>
      <c r="EH106" s="2"/>
      <c r="EI106" s="2"/>
      <c r="ES106" s="2"/>
      <c r="ET106" s="2"/>
      <c r="EU106" s="2"/>
      <c r="EV106" s="2"/>
      <c r="EW106" s="2"/>
    </row>
    <row r="107" spans="1:153" s="22" customFormat="1" ht="12.75">
      <c r="A107" s="132">
        <v>1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>
        <v>2</v>
      </c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>
        <v>3</v>
      </c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211">
        <v>4</v>
      </c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3"/>
      <c r="CH107" s="211">
        <v>5</v>
      </c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3"/>
      <c r="CT107" s="132">
        <v>6</v>
      </c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211">
        <v>7</v>
      </c>
      <c r="DJ107" s="212"/>
      <c r="DK107" s="212"/>
      <c r="DL107" s="212"/>
      <c r="DM107" s="212"/>
      <c r="DN107" s="212"/>
      <c r="DO107" s="212"/>
      <c r="DP107" s="212"/>
      <c r="DQ107" s="212"/>
      <c r="DR107" s="212"/>
      <c r="DS107" s="212"/>
      <c r="DT107" s="212"/>
      <c r="DU107" s="212"/>
      <c r="DV107" s="212"/>
      <c r="DW107" s="212"/>
      <c r="DX107" s="212"/>
      <c r="DY107" s="212"/>
      <c r="DZ107" s="212"/>
      <c r="EA107" s="212"/>
      <c r="EB107" s="212"/>
      <c r="EC107" s="212"/>
      <c r="ED107" s="212"/>
      <c r="EE107" s="212"/>
      <c r="EF107" s="213"/>
      <c r="EG107" s="2"/>
      <c r="EH107" s="2"/>
      <c r="EI107" s="2"/>
      <c r="ES107" s="2"/>
      <c r="ET107" s="2"/>
      <c r="EU107" s="2"/>
      <c r="EV107" s="2"/>
      <c r="EW107" s="2"/>
    </row>
    <row r="108" spans="1:153" s="22" customFormat="1" ht="12.75">
      <c r="A108" s="237" t="s">
        <v>227</v>
      </c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9"/>
      <c r="Y108" s="136" t="s">
        <v>230</v>
      </c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97" t="s">
        <v>399</v>
      </c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98"/>
      <c r="BS108" s="199">
        <v>0</v>
      </c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1"/>
      <c r="CH108" s="202">
        <v>0.4</v>
      </c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4"/>
      <c r="CT108" s="125">
        <v>15</v>
      </c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220"/>
      <c r="DJ108" s="221"/>
      <c r="DK108" s="221"/>
      <c r="DL108" s="221"/>
      <c r="DM108" s="221"/>
      <c r="DN108" s="221"/>
      <c r="DO108" s="221"/>
      <c r="DP108" s="221"/>
      <c r="DQ108" s="221"/>
      <c r="DR108" s="221"/>
      <c r="DS108" s="221"/>
      <c r="DT108" s="221"/>
      <c r="DU108" s="221"/>
      <c r="DV108" s="221"/>
      <c r="DW108" s="221"/>
      <c r="DX108" s="221"/>
      <c r="DY108" s="221"/>
      <c r="DZ108" s="221"/>
      <c r="EA108" s="221"/>
      <c r="EB108" s="221"/>
      <c r="EC108" s="221"/>
      <c r="ED108" s="221"/>
      <c r="EE108" s="221"/>
      <c r="EF108" s="222"/>
      <c r="EG108" s="2"/>
      <c r="EH108" s="2"/>
      <c r="EI108" s="2"/>
      <c r="ES108" s="2"/>
      <c r="ET108" s="2"/>
      <c r="EU108" s="2"/>
      <c r="EV108" s="2"/>
      <c r="EW108" s="2"/>
    </row>
    <row r="109" spans="1:153" s="22" customFormat="1" ht="37.5" customHeight="1">
      <c r="A109" s="237" t="s">
        <v>228</v>
      </c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9"/>
      <c r="Y109" s="136" t="s">
        <v>229</v>
      </c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97" t="s">
        <v>232</v>
      </c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98"/>
      <c r="BS109" s="199">
        <v>466.1</v>
      </c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1"/>
      <c r="CH109" s="202">
        <v>0.4</v>
      </c>
      <c r="CI109" s="203"/>
      <c r="CJ109" s="203"/>
      <c r="CK109" s="203"/>
      <c r="CL109" s="203"/>
      <c r="CM109" s="203"/>
      <c r="CN109" s="203"/>
      <c r="CO109" s="203"/>
      <c r="CP109" s="203"/>
      <c r="CQ109" s="203"/>
      <c r="CR109" s="203"/>
      <c r="CS109" s="204"/>
      <c r="CT109" s="125">
        <v>1.04</v>
      </c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223" t="s">
        <v>233</v>
      </c>
      <c r="DJ109" s="224"/>
      <c r="DK109" s="224"/>
      <c r="DL109" s="224"/>
      <c r="DM109" s="224"/>
      <c r="DN109" s="224"/>
      <c r="DO109" s="224"/>
      <c r="DP109" s="224"/>
      <c r="DQ109" s="224"/>
      <c r="DR109" s="224"/>
      <c r="DS109" s="224"/>
      <c r="DT109" s="224"/>
      <c r="DU109" s="224"/>
      <c r="DV109" s="224"/>
      <c r="DW109" s="224"/>
      <c r="DX109" s="224"/>
      <c r="DY109" s="224"/>
      <c r="DZ109" s="224"/>
      <c r="EA109" s="224"/>
      <c r="EB109" s="224"/>
      <c r="EC109" s="224"/>
      <c r="ED109" s="224"/>
      <c r="EE109" s="224"/>
      <c r="EF109" s="225"/>
      <c r="EG109" s="2"/>
      <c r="EH109" s="2"/>
      <c r="EI109" s="2"/>
      <c r="ES109" s="2"/>
      <c r="ET109" s="2"/>
      <c r="EU109" s="2"/>
      <c r="EV109" s="2"/>
      <c r="EW109" s="2"/>
    </row>
    <row r="110" spans="1:153" s="22" customFormat="1" ht="33.75" customHeight="1">
      <c r="A110" s="237" t="s">
        <v>235</v>
      </c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9"/>
      <c r="Y110" s="136" t="s">
        <v>236</v>
      </c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97" t="s">
        <v>237</v>
      </c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98"/>
      <c r="BS110" s="199">
        <v>466.1</v>
      </c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1"/>
      <c r="CH110" s="202">
        <v>0.4</v>
      </c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4"/>
      <c r="CT110" s="125">
        <v>2</v>
      </c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223" t="s">
        <v>234</v>
      </c>
      <c r="DJ110" s="224"/>
      <c r="DK110" s="224"/>
      <c r="DL110" s="224"/>
      <c r="DM110" s="224"/>
      <c r="DN110" s="224"/>
      <c r="DO110" s="224"/>
      <c r="DP110" s="224"/>
      <c r="DQ110" s="224"/>
      <c r="DR110" s="224"/>
      <c r="DS110" s="224"/>
      <c r="DT110" s="224"/>
      <c r="DU110" s="224"/>
      <c r="DV110" s="224"/>
      <c r="DW110" s="224"/>
      <c r="DX110" s="224"/>
      <c r="DY110" s="224"/>
      <c r="DZ110" s="224"/>
      <c r="EA110" s="224"/>
      <c r="EB110" s="224"/>
      <c r="EC110" s="224"/>
      <c r="ED110" s="224"/>
      <c r="EE110" s="224"/>
      <c r="EF110" s="225"/>
      <c r="EG110" s="2"/>
      <c r="EH110" s="2"/>
      <c r="EI110" s="2"/>
      <c r="ES110" s="2"/>
      <c r="ET110" s="2"/>
      <c r="EU110" s="2"/>
      <c r="EV110" s="2"/>
      <c r="EW110" s="2"/>
    </row>
    <row r="111" spans="1:153" s="22" customFormat="1" ht="23.25" customHeight="1">
      <c r="A111" s="237" t="s">
        <v>238</v>
      </c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9"/>
      <c r="Y111" s="136" t="s">
        <v>236</v>
      </c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97" t="s">
        <v>242</v>
      </c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98"/>
      <c r="BS111" s="199">
        <v>466.1</v>
      </c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1"/>
      <c r="CH111" s="202">
        <v>0.4</v>
      </c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4"/>
      <c r="CT111" s="125">
        <v>15</v>
      </c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223" t="s">
        <v>239</v>
      </c>
      <c r="DJ111" s="224"/>
      <c r="DK111" s="224"/>
      <c r="DL111" s="224"/>
      <c r="DM111" s="224"/>
      <c r="DN111" s="224"/>
      <c r="DO111" s="224"/>
      <c r="DP111" s="224"/>
      <c r="DQ111" s="224"/>
      <c r="DR111" s="224"/>
      <c r="DS111" s="224"/>
      <c r="DT111" s="224"/>
      <c r="DU111" s="224"/>
      <c r="DV111" s="224"/>
      <c r="DW111" s="224"/>
      <c r="DX111" s="224"/>
      <c r="DY111" s="224"/>
      <c r="DZ111" s="224"/>
      <c r="EA111" s="224"/>
      <c r="EB111" s="224"/>
      <c r="EC111" s="224"/>
      <c r="ED111" s="224"/>
      <c r="EE111" s="224"/>
      <c r="EF111" s="225"/>
      <c r="EG111" s="2"/>
      <c r="EH111" s="2"/>
      <c r="EI111" s="2"/>
      <c r="ES111" s="2"/>
      <c r="ET111" s="2"/>
      <c r="EU111" s="2"/>
      <c r="EV111" s="2"/>
      <c r="EW111" s="2"/>
    </row>
    <row r="112" spans="1:153" s="22" customFormat="1" ht="36.75" customHeight="1">
      <c r="A112" s="237" t="s">
        <v>240</v>
      </c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9"/>
      <c r="Y112" s="136" t="s">
        <v>241</v>
      </c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97" t="s">
        <v>243</v>
      </c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98"/>
      <c r="BS112" s="199">
        <v>466.1</v>
      </c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1"/>
      <c r="CH112" s="202">
        <v>0.4</v>
      </c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4"/>
      <c r="CT112" s="125">
        <v>2</v>
      </c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223" t="s">
        <v>244</v>
      </c>
      <c r="DJ112" s="224"/>
      <c r="DK112" s="224"/>
      <c r="DL112" s="224"/>
      <c r="DM112" s="224"/>
      <c r="DN112" s="224"/>
      <c r="DO112" s="224"/>
      <c r="DP112" s="224"/>
      <c r="DQ112" s="224"/>
      <c r="DR112" s="224"/>
      <c r="DS112" s="224"/>
      <c r="DT112" s="224"/>
      <c r="DU112" s="224"/>
      <c r="DV112" s="224"/>
      <c r="DW112" s="224"/>
      <c r="DX112" s="224"/>
      <c r="DY112" s="224"/>
      <c r="DZ112" s="224"/>
      <c r="EA112" s="224"/>
      <c r="EB112" s="224"/>
      <c r="EC112" s="224"/>
      <c r="ED112" s="224"/>
      <c r="EE112" s="224"/>
      <c r="EF112" s="225"/>
      <c r="EG112" s="2"/>
      <c r="EH112" s="2"/>
      <c r="EI112" s="2"/>
      <c r="ES112" s="2"/>
      <c r="ET112" s="2"/>
      <c r="EU112" s="2"/>
      <c r="EV112" s="2"/>
      <c r="EW112" s="2"/>
    </row>
    <row r="113" spans="1:153" s="22" customFormat="1" ht="37.5" customHeight="1">
      <c r="A113" s="237" t="s">
        <v>245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9"/>
      <c r="Y113" s="136" t="s">
        <v>246</v>
      </c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97" t="s">
        <v>379</v>
      </c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98"/>
      <c r="BS113" s="199">
        <f>27500/1.18</f>
        <v>23305.084745762713</v>
      </c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1"/>
      <c r="CH113" s="202">
        <v>0.4</v>
      </c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4"/>
      <c r="CT113" s="125">
        <v>50</v>
      </c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223" t="s">
        <v>247</v>
      </c>
      <c r="DJ113" s="224"/>
      <c r="DK113" s="224"/>
      <c r="DL113" s="224"/>
      <c r="DM113" s="224"/>
      <c r="DN113" s="224"/>
      <c r="DO113" s="224"/>
      <c r="DP113" s="224"/>
      <c r="DQ113" s="224"/>
      <c r="DR113" s="224"/>
      <c r="DS113" s="224"/>
      <c r="DT113" s="224"/>
      <c r="DU113" s="224"/>
      <c r="DV113" s="224"/>
      <c r="DW113" s="224"/>
      <c r="DX113" s="224"/>
      <c r="DY113" s="224"/>
      <c r="DZ113" s="224"/>
      <c r="EA113" s="224"/>
      <c r="EB113" s="224"/>
      <c r="EC113" s="224"/>
      <c r="ED113" s="224"/>
      <c r="EE113" s="224"/>
      <c r="EF113" s="225"/>
      <c r="EG113" s="2"/>
      <c r="EH113" s="2"/>
      <c r="EI113" s="2"/>
      <c r="ES113" s="2"/>
      <c r="ET113" s="2"/>
      <c r="EU113" s="2"/>
      <c r="EV113" s="2"/>
      <c r="EW113" s="2"/>
    </row>
    <row r="114" spans="1:153" s="22" customFormat="1" ht="26.25" customHeight="1">
      <c r="A114" s="237" t="s">
        <v>249</v>
      </c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9"/>
      <c r="Y114" s="136" t="s">
        <v>248</v>
      </c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97" t="s">
        <v>381</v>
      </c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98"/>
      <c r="BS114" s="199">
        <f>36815.96/1.18</f>
        <v>31199.966101694918</v>
      </c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1"/>
      <c r="CH114" s="202">
        <v>0.4</v>
      </c>
      <c r="CI114" s="203"/>
      <c r="CJ114" s="203"/>
      <c r="CK114" s="203"/>
      <c r="CL114" s="203"/>
      <c r="CM114" s="203"/>
      <c r="CN114" s="203"/>
      <c r="CO114" s="203"/>
      <c r="CP114" s="203"/>
      <c r="CQ114" s="203"/>
      <c r="CR114" s="203"/>
      <c r="CS114" s="204"/>
      <c r="CT114" s="125">
        <v>126.5</v>
      </c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223" t="s">
        <v>250</v>
      </c>
      <c r="DJ114" s="224"/>
      <c r="DK114" s="224"/>
      <c r="DL114" s="224"/>
      <c r="DM114" s="224"/>
      <c r="DN114" s="224"/>
      <c r="DO114" s="224"/>
      <c r="DP114" s="224"/>
      <c r="DQ114" s="224"/>
      <c r="DR114" s="224"/>
      <c r="DS114" s="224"/>
      <c r="DT114" s="224"/>
      <c r="DU114" s="224"/>
      <c r="DV114" s="224"/>
      <c r="DW114" s="224"/>
      <c r="DX114" s="224"/>
      <c r="DY114" s="224"/>
      <c r="DZ114" s="224"/>
      <c r="EA114" s="224"/>
      <c r="EB114" s="224"/>
      <c r="EC114" s="224"/>
      <c r="ED114" s="224"/>
      <c r="EE114" s="224"/>
      <c r="EF114" s="225"/>
      <c r="EG114" s="2"/>
      <c r="EH114" s="2"/>
      <c r="EI114" s="2"/>
      <c r="ES114" s="2"/>
      <c r="ET114" s="2"/>
      <c r="EU114" s="2"/>
      <c r="EV114" s="2"/>
      <c r="EW114" s="2"/>
    </row>
    <row r="115" spans="1:153" s="22" customFormat="1" ht="27.75" customHeight="1">
      <c r="A115" s="237" t="s">
        <v>249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9"/>
      <c r="Y115" s="136" t="s">
        <v>248</v>
      </c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97" t="s">
        <v>382</v>
      </c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98"/>
      <c r="BS115" s="199">
        <f>37310.72/1.18</f>
        <v>31619.25423728814</v>
      </c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200"/>
      <c r="CD115" s="200"/>
      <c r="CE115" s="200"/>
      <c r="CF115" s="200"/>
      <c r="CG115" s="201"/>
      <c r="CH115" s="202">
        <v>0.4</v>
      </c>
      <c r="CI115" s="203"/>
      <c r="CJ115" s="203"/>
      <c r="CK115" s="203"/>
      <c r="CL115" s="203"/>
      <c r="CM115" s="203"/>
      <c r="CN115" s="203"/>
      <c r="CO115" s="203"/>
      <c r="CP115" s="203"/>
      <c r="CQ115" s="203"/>
      <c r="CR115" s="203"/>
      <c r="CS115" s="204"/>
      <c r="CT115" s="125">
        <v>128.2</v>
      </c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223" t="s">
        <v>251</v>
      </c>
      <c r="DJ115" s="224"/>
      <c r="DK115" s="224"/>
      <c r="DL115" s="224"/>
      <c r="DM115" s="224"/>
      <c r="DN115" s="224"/>
      <c r="DO115" s="224"/>
      <c r="DP115" s="224"/>
      <c r="DQ115" s="224"/>
      <c r="DR115" s="224"/>
      <c r="DS115" s="224"/>
      <c r="DT115" s="224"/>
      <c r="DU115" s="224"/>
      <c r="DV115" s="224"/>
      <c r="DW115" s="224"/>
      <c r="DX115" s="224"/>
      <c r="DY115" s="224"/>
      <c r="DZ115" s="224"/>
      <c r="EA115" s="224"/>
      <c r="EB115" s="224"/>
      <c r="EC115" s="224"/>
      <c r="ED115" s="224"/>
      <c r="EE115" s="224"/>
      <c r="EF115" s="225"/>
      <c r="EG115" s="2"/>
      <c r="EH115" s="2"/>
      <c r="EI115" s="2"/>
      <c r="ES115" s="2"/>
      <c r="ET115" s="2"/>
      <c r="EU115" s="2"/>
      <c r="EV115" s="2"/>
      <c r="EW115" s="2"/>
    </row>
    <row r="116" spans="1:153" s="22" customFormat="1" ht="25.5" customHeight="1">
      <c r="A116" s="237" t="s">
        <v>249</v>
      </c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9"/>
      <c r="Y116" s="136" t="s">
        <v>248</v>
      </c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97" t="s">
        <v>383</v>
      </c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98"/>
      <c r="BS116" s="199">
        <f>36815.96/1.18</f>
        <v>31199.966101694918</v>
      </c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1"/>
      <c r="CH116" s="202">
        <v>0.4</v>
      </c>
      <c r="CI116" s="203"/>
      <c r="CJ116" s="203"/>
      <c r="CK116" s="203"/>
      <c r="CL116" s="203"/>
      <c r="CM116" s="203"/>
      <c r="CN116" s="203"/>
      <c r="CO116" s="203"/>
      <c r="CP116" s="203"/>
      <c r="CQ116" s="203"/>
      <c r="CR116" s="203"/>
      <c r="CS116" s="204"/>
      <c r="CT116" s="125">
        <v>126.5</v>
      </c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223" t="s">
        <v>252</v>
      </c>
      <c r="DJ116" s="224"/>
      <c r="DK116" s="224"/>
      <c r="DL116" s="224"/>
      <c r="DM116" s="224"/>
      <c r="DN116" s="224"/>
      <c r="DO116" s="224"/>
      <c r="DP116" s="224"/>
      <c r="DQ116" s="224"/>
      <c r="DR116" s="224"/>
      <c r="DS116" s="224"/>
      <c r="DT116" s="224"/>
      <c r="DU116" s="224"/>
      <c r="DV116" s="224"/>
      <c r="DW116" s="224"/>
      <c r="DX116" s="224"/>
      <c r="DY116" s="224"/>
      <c r="DZ116" s="224"/>
      <c r="EA116" s="224"/>
      <c r="EB116" s="224"/>
      <c r="EC116" s="224"/>
      <c r="ED116" s="224"/>
      <c r="EE116" s="224"/>
      <c r="EF116" s="225"/>
      <c r="EG116" s="2"/>
      <c r="EH116" s="2"/>
      <c r="EI116" s="2"/>
      <c r="ES116" s="2"/>
      <c r="ET116" s="2"/>
      <c r="EU116" s="2"/>
      <c r="EV116" s="2"/>
      <c r="EW116" s="2"/>
    </row>
    <row r="117" spans="1:153" s="22" customFormat="1" ht="27.75" customHeight="1">
      <c r="A117" s="237" t="s">
        <v>253</v>
      </c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9"/>
      <c r="Y117" s="136" t="s">
        <v>254</v>
      </c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97" t="s">
        <v>380</v>
      </c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98"/>
      <c r="BS117" s="199">
        <f>8348.85/1.18</f>
        <v>7075.296610169492</v>
      </c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1"/>
      <c r="CH117" s="202">
        <v>0.4</v>
      </c>
      <c r="CI117" s="203"/>
      <c r="CJ117" s="203"/>
      <c r="CK117" s="203"/>
      <c r="CL117" s="203"/>
      <c r="CM117" s="203"/>
      <c r="CN117" s="203"/>
      <c r="CO117" s="203"/>
      <c r="CP117" s="203"/>
      <c r="CQ117" s="203"/>
      <c r="CR117" s="203"/>
      <c r="CS117" s="204"/>
      <c r="CT117" s="125">
        <v>216.37</v>
      </c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223" t="s">
        <v>255</v>
      </c>
      <c r="DJ117" s="224"/>
      <c r="DK117" s="224"/>
      <c r="DL117" s="224"/>
      <c r="DM117" s="224"/>
      <c r="DN117" s="224"/>
      <c r="DO117" s="224"/>
      <c r="DP117" s="224"/>
      <c r="DQ117" s="224"/>
      <c r="DR117" s="224"/>
      <c r="DS117" s="224"/>
      <c r="DT117" s="224"/>
      <c r="DU117" s="224"/>
      <c r="DV117" s="224"/>
      <c r="DW117" s="224"/>
      <c r="DX117" s="224"/>
      <c r="DY117" s="224"/>
      <c r="DZ117" s="224"/>
      <c r="EA117" s="224"/>
      <c r="EB117" s="224"/>
      <c r="EC117" s="224"/>
      <c r="ED117" s="224"/>
      <c r="EE117" s="224"/>
      <c r="EF117" s="225"/>
      <c r="EG117" s="2"/>
      <c r="EH117" s="2"/>
      <c r="EI117" s="2"/>
      <c r="ES117" s="2"/>
      <c r="ET117" s="2"/>
      <c r="EU117" s="2"/>
      <c r="EV117" s="2"/>
      <c r="EW117" s="2"/>
    </row>
    <row r="118" spans="1:153" s="22" customFormat="1" ht="38.25" customHeight="1">
      <c r="A118" s="237" t="s">
        <v>256</v>
      </c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9"/>
      <c r="Y118" s="136" t="s">
        <v>257</v>
      </c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97" t="s">
        <v>395</v>
      </c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98"/>
      <c r="BS118" s="199">
        <f>10186.24/1.18</f>
        <v>8632.406779661018</v>
      </c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  <c r="CG118" s="201"/>
      <c r="CH118" s="202">
        <v>0.4</v>
      </c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4"/>
      <c r="CT118" s="125">
        <v>35</v>
      </c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223" t="s">
        <v>258</v>
      </c>
      <c r="DJ118" s="224"/>
      <c r="DK118" s="224"/>
      <c r="DL118" s="224"/>
      <c r="DM118" s="224"/>
      <c r="DN118" s="224"/>
      <c r="DO118" s="224"/>
      <c r="DP118" s="224"/>
      <c r="DQ118" s="224"/>
      <c r="DR118" s="224"/>
      <c r="DS118" s="224"/>
      <c r="DT118" s="224"/>
      <c r="DU118" s="224"/>
      <c r="DV118" s="224"/>
      <c r="DW118" s="224"/>
      <c r="DX118" s="224"/>
      <c r="DY118" s="224"/>
      <c r="DZ118" s="224"/>
      <c r="EA118" s="224"/>
      <c r="EB118" s="224"/>
      <c r="EC118" s="224"/>
      <c r="ED118" s="224"/>
      <c r="EE118" s="224"/>
      <c r="EF118" s="225"/>
      <c r="EG118" s="2"/>
      <c r="EH118" s="2"/>
      <c r="EI118" s="2"/>
      <c r="ES118" s="2"/>
      <c r="ET118" s="2"/>
      <c r="EU118" s="2"/>
      <c r="EV118" s="2"/>
      <c r="EW118" s="2"/>
    </row>
    <row r="119" spans="1:153" s="22" customFormat="1" ht="25.5" customHeight="1">
      <c r="A119" s="237" t="s">
        <v>259</v>
      </c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9"/>
      <c r="Y119" s="136" t="s">
        <v>260</v>
      </c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97" t="s">
        <v>384</v>
      </c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98"/>
      <c r="BS119" s="199">
        <f>5820.7/1.18</f>
        <v>4932.796610169492</v>
      </c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1"/>
      <c r="CH119" s="217">
        <v>6</v>
      </c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9"/>
      <c r="CT119" s="125">
        <v>20</v>
      </c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223" t="s">
        <v>261</v>
      </c>
      <c r="DJ119" s="224"/>
      <c r="DK119" s="224"/>
      <c r="DL119" s="224"/>
      <c r="DM119" s="224"/>
      <c r="DN119" s="224"/>
      <c r="DO119" s="224"/>
      <c r="DP119" s="224"/>
      <c r="DQ119" s="224"/>
      <c r="DR119" s="224"/>
      <c r="DS119" s="224"/>
      <c r="DT119" s="224"/>
      <c r="DU119" s="224"/>
      <c r="DV119" s="224"/>
      <c r="DW119" s="224"/>
      <c r="DX119" s="224"/>
      <c r="DY119" s="224"/>
      <c r="DZ119" s="224"/>
      <c r="EA119" s="224"/>
      <c r="EB119" s="224"/>
      <c r="EC119" s="224"/>
      <c r="ED119" s="224"/>
      <c r="EE119" s="224"/>
      <c r="EF119" s="225"/>
      <c r="EG119" s="2"/>
      <c r="EH119" s="2"/>
      <c r="EI119" s="2"/>
      <c r="ES119" s="2"/>
      <c r="ET119" s="2"/>
      <c r="EU119" s="2"/>
      <c r="EV119" s="2"/>
      <c r="EW119" s="2"/>
    </row>
    <row r="120" spans="1:153" s="22" customFormat="1" ht="36.75" customHeight="1">
      <c r="A120" s="237" t="s">
        <v>262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9"/>
      <c r="Y120" s="136" t="s">
        <v>263</v>
      </c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97" t="s">
        <v>386</v>
      </c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98"/>
      <c r="BS120" s="199">
        <v>0</v>
      </c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1"/>
      <c r="CH120" s="217">
        <v>10</v>
      </c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9"/>
      <c r="CT120" s="125">
        <v>90</v>
      </c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223" t="s">
        <v>264</v>
      </c>
      <c r="DJ120" s="224"/>
      <c r="DK120" s="224"/>
      <c r="DL120" s="224"/>
      <c r="DM120" s="224"/>
      <c r="DN120" s="224"/>
      <c r="DO120" s="224"/>
      <c r="DP120" s="224"/>
      <c r="DQ120" s="224"/>
      <c r="DR120" s="224"/>
      <c r="DS120" s="224"/>
      <c r="DT120" s="224"/>
      <c r="DU120" s="224"/>
      <c r="DV120" s="224"/>
      <c r="DW120" s="224"/>
      <c r="DX120" s="224"/>
      <c r="DY120" s="224"/>
      <c r="DZ120" s="224"/>
      <c r="EA120" s="224"/>
      <c r="EB120" s="224"/>
      <c r="EC120" s="224"/>
      <c r="ED120" s="224"/>
      <c r="EE120" s="224"/>
      <c r="EF120" s="225"/>
      <c r="EG120" s="2"/>
      <c r="EH120" s="2"/>
      <c r="EI120" s="2"/>
      <c r="ES120" s="2"/>
      <c r="ET120" s="2"/>
      <c r="EU120" s="2"/>
      <c r="EV120" s="2"/>
      <c r="EW120" s="2"/>
    </row>
    <row r="121" spans="1:153" s="22" customFormat="1" ht="24.75" customHeight="1">
      <c r="A121" s="237" t="s">
        <v>159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9"/>
      <c r="Y121" s="136" t="s">
        <v>265</v>
      </c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97" t="s">
        <v>385</v>
      </c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98"/>
      <c r="BS121" s="199">
        <f>331650/1.18</f>
        <v>281059.3220338983</v>
      </c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1"/>
      <c r="CH121" s="202">
        <v>0.4</v>
      </c>
      <c r="CI121" s="203"/>
      <c r="CJ121" s="203"/>
      <c r="CK121" s="203"/>
      <c r="CL121" s="203"/>
      <c r="CM121" s="203"/>
      <c r="CN121" s="203"/>
      <c r="CO121" s="203"/>
      <c r="CP121" s="203"/>
      <c r="CQ121" s="203"/>
      <c r="CR121" s="203"/>
      <c r="CS121" s="204"/>
      <c r="CT121" s="125">
        <v>1075.5</v>
      </c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223" t="s">
        <v>266</v>
      </c>
      <c r="DJ121" s="224"/>
      <c r="DK121" s="224"/>
      <c r="DL121" s="224"/>
      <c r="DM121" s="224"/>
      <c r="DN121" s="224"/>
      <c r="DO121" s="224"/>
      <c r="DP121" s="224"/>
      <c r="DQ121" s="224"/>
      <c r="DR121" s="224"/>
      <c r="DS121" s="224"/>
      <c r="DT121" s="224"/>
      <c r="DU121" s="224"/>
      <c r="DV121" s="224"/>
      <c r="DW121" s="224"/>
      <c r="DX121" s="224"/>
      <c r="DY121" s="224"/>
      <c r="DZ121" s="224"/>
      <c r="EA121" s="224"/>
      <c r="EB121" s="224"/>
      <c r="EC121" s="224"/>
      <c r="ED121" s="224"/>
      <c r="EE121" s="224"/>
      <c r="EF121" s="225"/>
      <c r="EG121" s="2"/>
      <c r="EH121" s="2"/>
      <c r="EI121" s="2"/>
      <c r="ES121" s="2"/>
      <c r="ET121" s="2"/>
      <c r="EU121" s="2"/>
      <c r="EV121" s="2"/>
      <c r="EW121" s="2"/>
    </row>
    <row r="122" spans="1:153" s="22" customFormat="1" ht="25.5" customHeight="1">
      <c r="A122" s="237" t="s">
        <v>267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9"/>
      <c r="Y122" s="136" t="s">
        <v>268</v>
      </c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97" t="s">
        <v>387</v>
      </c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98"/>
      <c r="BS122" s="199">
        <v>466.1</v>
      </c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1"/>
      <c r="CH122" s="202">
        <v>0.4</v>
      </c>
      <c r="CI122" s="203"/>
      <c r="CJ122" s="203"/>
      <c r="CK122" s="203"/>
      <c r="CL122" s="203"/>
      <c r="CM122" s="203"/>
      <c r="CN122" s="203"/>
      <c r="CO122" s="203"/>
      <c r="CP122" s="203"/>
      <c r="CQ122" s="203"/>
      <c r="CR122" s="203"/>
      <c r="CS122" s="204"/>
      <c r="CT122" s="125">
        <v>15</v>
      </c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223" t="s">
        <v>269</v>
      </c>
      <c r="DJ122" s="224"/>
      <c r="DK122" s="224"/>
      <c r="DL122" s="224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5"/>
      <c r="EG122" s="2"/>
      <c r="EH122" s="2"/>
      <c r="EI122" s="2"/>
      <c r="ES122" s="2"/>
      <c r="ET122" s="2"/>
      <c r="EU122" s="2"/>
      <c r="EV122" s="2"/>
      <c r="EW122" s="2"/>
    </row>
    <row r="123" spans="1:153" s="22" customFormat="1" ht="12.75">
      <c r="A123" s="237" t="s">
        <v>270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9"/>
      <c r="Y123" s="136" t="s">
        <v>271</v>
      </c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97" t="s">
        <v>388</v>
      </c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98"/>
      <c r="BS123" s="199">
        <f>8731.06/1.18</f>
        <v>7399.203389830508</v>
      </c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1"/>
      <c r="CH123" s="202">
        <v>0.4</v>
      </c>
      <c r="CI123" s="203"/>
      <c r="CJ123" s="203"/>
      <c r="CK123" s="203"/>
      <c r="CL123" s="203"/>
      <c r="CM123" s="203"/>
      <c r="CN123" s="203"/>
      <c r="CO123" s="203"/>
      <c r="CP123" s="203"/>
      <c r="CQ123" s="203"/>
      <c r="CR123" s="203"/>
      <c r="CS123" s="204"/>
      <c r="CT123" s="125">
        <v>30</v>
      </c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223" t="s">
        <v>272</v>
      </c>
      <c r="DJ123" s="224"/>
      <c r="DK123" s="224"/>
      <c r="DL123" s="224"/>
      <c r="DM123" s="224"/>
      <c r="DN123" s="224"/>
      <c r="DO123" s="224"/>
      <c r="DP123" s="224"/>
      <c r="DQ123" s="224"/>
      <c r="DR123" s="224"/>
      <c r="DS123" s="224"/>
      <c r="DT123" s="224"/>
      <c r="DU123" s="224"/>
      <c r="DV123" s="224"/>
      <c r="DW123" s="224"/>
      <c r="DX123" s="224"/>
      <c r="DY123" s="224"/>
      <c r="DZ123" s="224"/>
      <c r="EA123" s="224"/>
      <c r="EB123" s="224"/>
      <c r="EC123" s="224"/>
      <c r="ED123" s="224"/>
      <c r="EE123" s="224"/>
      <c r="EF123" s="225"/>
      <c r="EG123" s="2"/>
      <c r="EH123" s="2"/>
      <c r="EI123" s="2"/>
      <c r="ES123" s="2"/>
      <c r="ET123" s="2"/>
      <c r="EU123" s="2"/>
      <c r="EV123" s="2"/>
      <c r="EW123" s="2"/>
    </row>
    <row r="124" spans="1:153" s="22" customFormat="1" ht="36.75" customHeight="1">
      <c r="A124" s="237" t="s">
        <v>273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9"/>
      <c r="Y124" s="136" t="s">
        <v>167</v>
      </c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97" t="s">
        <v>389</v>
      </c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98"/>
      <c r="BS124" s="199">
        <f>149278.84/1.18</f>
        <v>126507.49152542373</v>
      </c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  <c r="CG124" s="201"/>
      <c r="CH124" s="202">
        <v>0.4</v>
      </c>
      <c r="CI124" s="203"/>
      <c r="CJ124" s="203"/>
      <c r="CK124" s="203"/>
      <c r="CL124" s="203"/>
      <c r="CM124" s="203"/>
      <c r="CN124" s="203"/>
      <c r="CO124" s="203"/>
      <c r="CP124" s="203"/>
      <c r="CQ124" s="203"/>
      <c r="CR124" s="203"/>
      <c r="CS124" s="204"/>
      <c r="CT124" s="125">
        <v>10</v>
      </c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DI124" s="223" t="s">
        <v>274</v>
      </c>
      <c r="DJ124" s="224"/>
      <c r="DK124" s="224"/>
      <c r="DL124" s="224"/>
      <c r="DM124" s="224"/>
      <c r="DN124" s="224"/>
      <c r="DO124" s="224"/>
      <c r="DP124" s="224"/>
      <c r="DQ124" s="224"/>
      <c r="DR124" s="224"/>
      <c r="DS124" s="224"/>
      <c r="DT124" s="224"/>
      <c r="DU124" s="224"/>
      <c r="DV124" s="224"/>
      <c r="DW124" s="224"/>
      <c r="DX124" s="224"/>
      <c r="DY124" s="224"/>
      <c r="DZ124" s="224"/>
      <c r="EA124" s="224"/>
      <c r="EB124" s="224"/>
      <c r="EC124" s="224"/>
      <c r="ED124" s="224"/>
      <c r="EE124" s="224"/>
      <c r="EF124" s="225"/>
      <c r="EG124" s="2"/>
      <c r="EH124" s="2"/>
      <c r="EI124" s="2"/>
      <c r="ES124" s="2"/>
      <c r="ET124" s="2"/>
      <c r="EU124" s="2"/>
      <c r="EV124" s="2"/>
      <c r="EW124" s="2"/>
    </row>
    <row r="125" spans="1:153" s="22" customFormat="1" ht="38.25" customHeight="1">
      <c r="A125" s="237" t="s">
        <v>275</v>
      </c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9"/>
      <c r="Y125" s="136" t="s">
        <v>276</v>
      </c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97" t="s">
        <v>391</v>
      </c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98"/>
      <c r="BS125" s="199">
        <v>466.1</v>
      </c>
      <c r="BT125" s="200"/>
      <c r="BU125" s="200"/>
      <c r="BV125" s="200"/>
      <c r="BW125" s="200"/>
      <c r="BX125" s="200"/>
      <c r="BY125" s="200"/>
      <c r="BZ125" s="200"/>
      <c r="CA125" s="200"/>
      <c r="CB125" s="200"/>
      <c r="CC125" s="200"/>
      <c r="CD125" s="200"/>
      <c r="CE125" s="200"/>
      <c r="CF125" s="200"/>
      <c r="CG125" s="201"/>
      <c r="CH125" s="202">
        <v>0.4</v>
      </c>
      <c r="CI125" s="203"/>
      <c r="CJ125" s="203"/>
      <c r="CK125" s="203"/>
      <c r="CL125" s="203"/>
      <c r="CM125" s="203"/>
      <c r="CN125" s="203"/>
      <c r="CO125" s="203"/>
      <c r="CP125" s="203"/>
      <c r="CQ125" s="203"/>
      <c r="CR125" s="203"/>
      <c r="CS125" s="204"/>
      <c r="CT125" s="125">
        <v>10</v>
      </c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DI125" s="223" t="s">
        <v>277</v>
      </c>
      <c r="DJ125" s="224"/>
      <c r="DK125" s="224"/>
      <c r="DL125" s="224"/>
      <c r="DM125" s="224"/>
      <c r="DN125" s="224"/>
      <c r="DO125" s="224"/>
      <c r="DP125" s="224"/>
      <c r="DQ125" s="224"/>
      <c r="DR125" s="224"/>
      <c r="DS125" s="224"/>
      <c r="DT125" s="224"/>
      <c r="DU125" s="224"/>
      <c r="DV125" s="224"/>
      <c r="DW125" s="224"/>
      <c r="DX125" s="224"/>
      <c r="DY125" s="224"/>
      <c r="DZ125" s="224"/>
      <c r="EA125" s="224"/>
      <c r="EB125" s="224"/>
      <c r="EC125" s="224"/>
      <c r="ED125" s="224"/>
      <c r="EE125" s="224"/>
      <c r="EF125" s="225"/>
      <c r="EG125" s="2"/>
      <c r="EH125" s="2"/>
      <c r="EI125" s="2"/>
      <c r="ES125" s="2"/>
      <c r="ET125" s="2"/>
      <c r="EU125" s="2"/>
      <c r="EV125" s="2"/>
      <c r="EW125" s="2"/>
    </row>
    <row r="126" spans="1:153" s="22" customFormat="1" ht="37.5" customHeight="1">
      <c r="A126" s="237" t="s">
        <v>278</v>
      </c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9"/>
      <c r="Y126" s="136" t="s">
        <v>279</v>
      </c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97" t="s">
        <v>390</v>
      </c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98"/>
      <c r="BS126" s="199">
        <v>466.1</v>
      </c>
      <c r="BT126" s="200"/>
      <c r="BU126" s="200"/>
      <c r="BV126" s="200"/>
      <c r="BW126" s="200"/>
      <c r="BX126" s="200"/>
      <c r="BY126" s="200"/>
      <c r="BZ126" s="200"/>
      <c r="CA126" s="200"/>
      <c r="CB126" s="200"/>
      <c r="CC126" s="200"/>
      <c r="CD126" s="200"/>
      <c r="CE126" s="200"/>
      <c r="CF126" s="200"/>
      <c r="CG126" s="201"/>
      <c r="CH126" s="202">
        <v>0.4</v>
      </c>
      <c r="CI126" s="203"/>
      <c r="CJ126" s="203"/>
      <c r="CK126" s="203"/>
      <c r="CL126" s="203"/>
      <c r="CM126" s="203"/>
      <c r="CN126" s="203"/>
      <c r="CO126" s="203"/>
      <c r="CP126" s="203"/>
      <c r="CQ126" s="203"/>
      <c r="CR126" s="203"/>
      <c r="CS126" s="204"/>
      <c r="CT126" s="125">
        <v>10</v>
      </c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223" t="s">
        <v>280</v>
      </c>
      <c r="DJ126" s="224"/>
      <c r="DK126" s="224"/>
      <c r="DL126" s="224"/>
      <c r="DM126" s="224"/>
      <c r="DN126" s="224"/>
      <c r="DO126" s="224"/>
      <c r="DP126" s="224"/>
      <c r="DQ126" s="224"/>
      <c r="DR126" s="224"/>
      <c r="DS126" s="224"/>
      <c r="DT126" s="224"/>
      <c r="DU126" s="224"/>
      <c r="DV126" s="224"/>
      <c r="DW126" s="224"/>
      <c r="DX126" s="224"/>
      <c r="DY126" s="224"/>
      <c r="DZ126" s="224"/>
      <c r="EA126" s="224"/>
      <c r="EB126" s="224"/>
      <c r="EC126" s="224"/>
      <c r="ED126" s="224"/>
      <c r="EE126" s="224"/>
      <c r="EF126" s="225"/>
      <c r="EG126" s="2"/>
      <c r="EH126" s="2"/>
      <c r="EI126" s="2"/>
      <c r="ES126" s="2"/>
      <c r="ET126" s="2"/>
      <c r="EU126" s="2"/>
      <c r="EV126" s="2"/>
      <c r="EW126" s="2"/>
    </row>
    <row r="127" spans="1:153" s="22" customFormat="1" ht="36.75" customHeight="1">
      <c r="A127" s="237" t="s">
        <v>281</v>
      </c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9"/>
      <c r="Y127" s="136" t="s">
        <v>282</v>
      </c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97" t="s">
        <v>392</v>
      </c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98"/>
      <c r="BS127" s="199">
        <f>40744.93/1.18</f>
        <v>34529.601694915254</v>
      </c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1"/>
      <c r="CH127" s="217">
        <v>10</v>
      </c>
      <c r="CI127" s="218"/>
      <c r="CJ127" s="218"/>
      <c r="CK127" s="218"/>
      <c r="CL127" s="218"/>
      <c r="CM127" s="218"/>
      <c r="CN127" s="218"/>
      <c r="CO127" s="218"/>
      <c r="CP127" s="218"/>
      <c r="CQ127" s="218"/>
      <c r="CR127" s="218"/>
      <c r="CS127" s="219"/>
      <c r="CT127" s="125">
        <v>140</v>
      </c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223" t="s">
        <v>283</v>
      </c>
      <c r="DJ127" s="224"/>
      <c r="DK127" s="224"/>
      <c r="DL127" s="224"/>
      <c r="DM127" s="224"/>
      <c r="DN127" s="224"/>
      <c r="DO127" s="224"/>
      <c r="DP127" s="224"/>
      <c r="DQ127" s="224"/>
      <c r="DR127" s="224"/>
      <c r="DS127" s="224"/>
      <c r="DT127" s="224"/>
      <c r="DU127" s="224"/>
      <c r="DV127" s="224"/>
      <c r="DW127" s="224"/>
      <c r="DX127" s="224"/>
      <c r="DY127" s="224"/>
      <c r="DZ127" s="224"/>
      <c r="EA127" s="224"/>
      <c r="EB127" s="224"/>
      <c r="EC127" s="224"/>
      <c r="ED127" s="224"/>
      <c r="EE127" s="224"/>
      <c r="EF127" s="225"/>
      <c r="EG127" s="2"/>
      <c r="EH127" s="2"/>
      <c r="EI127" s="2"/>
      <c r="ES127" s="2"/>
      <c r="ET127" s="2"/>
      <c r="EU127" s="2"/>
      <c r="EV127" s="2"/>
      <c r="EW127" s="2"/>
    </row>
    <row r="128" spans="1:153" s="22" customFormat="1" ht="36.75" customHeight="1">
      <c r="A128" s="237" t="s">
        <v>284</v>
      </c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9"/>
      <c r="Y128" s="136" t="s">
        <v>286</v>
      </c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97" t="s">
        <v>285</v>
      </c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98"/>
      <c r="BS128" s="199">
        <v>0</v>
      </c>
      <c r="BT128" s="200"/>
      <c r="BU128" s="200"/>
      <c r="BV128" s="200"/>
      <c r="BW128" s="200"/>
      <c r="BX128" s="200"/>
      <c r="BY128" s="200"/>
      <c r="BZ128" s="200"/>
      <c r="CA128" s="200"/>
      <c r="CB128" s="200"/>
      <c r="CC128" s="200"/>
      <c r="CD128" s="200"/>
      <c r="CE128" s="200"/>
      <c r="CF128" s="200"/>
      <c r="CG128" s="201"/>
      <c r="CH128" s="202">
        <v>0.4</v>
      </c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4"/>
      <c r="CT128" s="125">
        <v>15</v>
      </c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DI128" s="223" t="s">
        <v>247</v>
      </c>
      <c r="DJ128" s="224"/>
      <c r="DK128" s="224"/>
      <c r="DL128" s="224"/>
      <c r="DM128" s="224"/>
      <c r="DN128" s="224"/>
      <c r="DO128" s="224"/>
      <c r="DP128" s="224"/>
      <c r="DQ128" s="224"/>
      <c r="DR128" s="224"/>
      <c r="DS128" s="224"/>
      <c r="DT128" s="224"/>
      <c r="DU128" s="224"/>
      <c r="DV128" s="224"/>
      <c r="DW128" s="224"/>
      <c r="DX128" s="224"/>
      <c r="DY128" s="224"/>
      <c r="DZ128" s="224"/>
      <c r="EA128" s="224"/>
      <c r="EB128" s="224"/>
      <c r="EC128" s="224"/>
      <c r="ED128" s="224"/>
      <c r="EE128" s="224"/>
      <c r="EF128" s="225"/>
      <c r="EG128" s="2"/>
      <c r="EH128" s="2"/>
      <c r="EI128" s="2"/>
      <c r="ES128" s="2"/>
      <c r="ET128" s="2"/>
      <c r="EU128" s="2"/>
      <c r="EV128" s="2"/>
      <c r="EW128" s="2"/>
    </row>
    <row r="129" spans="1:153" s="22" customFormat="1" ht="24.75" customHeight="1">
      <c r="A129" s="237" t="s">
        <v>253</v>
      </c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9"/>
      <c r="Y129" s="136" t="s">
        <v>279</v>
      </c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97" t="s">
        <v>393</v>
      </c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98"/>
      <c r="BS129" s="199">
        <f>44456.1/1.18</f>
        <v>37674.661016949154</v>
      </c>
      <c r="BT129" s="200"/>
      <c r="BU129" s="200"/>
      <c r="BV129" s="200"/>
      <c r="BW129" s="200"/>
      <c r="BX129" s="200"/>
      <c r="BY129" s="200"/>
      <c r="BZ129" s="200"/>
      <c r="CA129" s="200"/>
      <c r="CB129" s="200"/>
      <c r="CC129" s="200"/>
      <c r="CD129" s="200"/>
      <c r="CE129" s="200"/>
      <c r="CF129" s="200"/>
      <c r="CG129" s="201"/>
      <c r="CH129" s="202">
        <v>0.4</v>
      </c>
      <c r="CI129" s="203"/>
      <c r="CJ129" s="203"/>
      <c r="CK129" s="203"/>
      <c r="CL129" s="203"/>
      <c r="CM129" s="203"/>
      <c r="CN129" s="203"/>
      <c r="CO129" s="203"/>
      <c r="CP129" s="203"/>
      <c r="CQ129" s="203"/>
      <c r="CR129" s="203"/>
      <c r="CS129" s="204"/>
      <c r="CT129" s="125">
        <v>1152.13</v>
      </c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DI129" s="223" t="s">
        <v>287</v>
      </c>
      <c r="DJ129" s="224"/>
      <c r="DK129" s="224"/>
      <c r="DL129" s="224"/>
      <c r="DM129" s="224"/>
      <c r="DN129" s="224"/>
      <c r="DO129" s="224"/>
      <c r="DP129" s="224"/>
      <c r="DQ129" s="224"/>
      <c r="DR129" s="224"/>
      <c r="DS129" s="224"/>
      <c r="DT129" s="224"/>
      <c r="DU129" s="224"/>
      <c r="DV129" s="224"/>
      <c r="DW129" s="224"/>
      <c r="DX129" s="224"/>
      <c r="DY129" s="224"/>
      <c r="DZ129" s="224"/>
      <c r="EA129" s="224"/>
      <c r="EB129" s="224"/>
      <c r="EC129" s="224"/>
      <c r="ED129" s="224"/>
      <c r="EE129" s="224"/>
      <c r="EF129" s="225"/>
      <c r="EG129" s="2"/>
      <c r="EH129" s="2"/>
      <c r="EI129" s="2"/>
      <c r="ES129" s="2"/>
      <c r="ET129" s="2"/>
      <c r="EU129" s="2"/>
      <c r="EV129" s="2"/>
      <c r="EW129" s="2"/>
    </row>
    <row r="130" spans="1:153" s="22" customFormat="1" ht="36" customHeight="1">
      <c r="A130" s="237" t="s">
        <v>273</v>
      </c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9"/>
      <c r="Y130" s="136" t="s">
        <v>288</v>
      </c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97" t="s">
        <v>394</v>
      </c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98"/>
      <c r="BS130" s="199">
        <f>9688.57/1.18</f>
        <v>8210.652542372882</v>
      </c>
      <c r="BT130" s="200"/>
      <c r="BU130" s="200"/>
      <c r="BV130" s="200"/>
      <c r="BW130" s="200"/>
      <c r="BX130" s="200"/>
      <c r="BY130" s="200"/>
      <c r="BZ130" s="200"/>
      <c r="CA130" s="200"/>
      <c r="CB130" s="200"/>
      <c r="CC130" s="200"/>
      <c r="CD130" s="200"/>
      <c r="CE130" s="200"/>
      <c r="CF130" s="200"/>
      <c r="CG130" s="201"/>
      <c r="CH130" s="202">
        <v>0.4</v>
      </c>
      <c r="CI130" s="203"/>
      <c r="CJ130" s="203"/>
      <c r="CK130" s="203"/>
      <c r="CL130" s="203"/>
      <c r="CM130" s="203"/>
      <c r="CN130" s="203"/>
      <c r="CO130" s="203"/>
      <c r="CP130" s="203"/>
      <c r="CQ130" s="203"/>
      <c r="CR130" s="203"/>
      <c r="CS130" s="204"/>
      <c r="CT130" s="125">
        <v>10</v>
      </c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DI130" s="223" t="s">
        <v>274</v>
      </c>
      <c r="DJ130" s="224"/>
      <c r="DK130" s="224"/>
      <c r="DL130" s="224"/>
      <c r="DM130" s="224"/>
      <c r="DN130" s="224"/>
      <c r="DO130" s="224"/>
      <c r="DP130" s="224"/>
      <c r="DQ130" s="224"/>
      <c r="DR130" s="224"/>
      <c r="DS130" s="224"/>
      <c r="DT130" s="224"/>
      <c r="DU130" s="224"/>
      <c r="DV130" s="224"/>
      <c r="DW130" s="224"/>
      <c r="DX130" s="224"/>
      <c r="DY130" s="224"/>
      <c r="DZ130" s="224"/>
      <c r="EA130" s="224"/>
      <c r="EB130" s="224"/>
      <c r="EC130" s="224"/>
      <c r="ED130" s="224"/>
      <c r="EE130" s="224"/>
      <c r="EF130" s="225"/>
      <c r="EG130" s="2"/>
      <c r="EH130" s="2"/>
      <c r="EI130" s="2"/>
      <c r="ES130" s="2"/>
      <c r="ET130" s="2"/>
      <c r="EU130" s="2"/>
      <c r="EV130" s="2"/>
      <c r="EW130" s="2"/>
    </row>
    <row r="131" spans="1:153" s="22" customFormat="1" ht="27" customHeight="1">
      <c r="A131" s="237" t="s">
        <v>289</v>
      </c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9"/>
      <c r="Y131" s="136" t="s">
        <v>290</v>
      </c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97" t="s">
        <v>397</v>
      </c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98"/>
      <c r="BS131" s="199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/>
      <c r="CG131" s="201"/>
      <c r="CH131" s="202">
        <v>0.4</v>
      </c>
      <c r="CI131" s="203"/>
      <c r="CJ131" s="203"/>
      <c r="CK131" s="203"/>
      <c r="CL131" s="203"/>
      <c r="CM131" s="203"/>
      <c r="CN131" s="203"/>
      <c r="CO131" s="203"/>
      <c r="CP131" s="203"/>
      <c r="CQ131" s="203"/>
      <c r="CR131" s="203"/>
      <c r="CS131" s="204"/>
      <c r="CT131" s="125">
        <v>20</v>
      </c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DI131" s="223" t="s">
        <v>291</v>
      </c>
      <c r="DJ131" s="224"/>
      <c r="DK131" s="224"/>
      <c r="DL131" s="224"/>
      <c r="DM131" s="224"/>
      <c r="DN131" s="224"/>
      <c r="DO131" s="224"/>
      <c r="DP131" s="224"/>
      <c r="DQ131" s="224"/>
      <c r="DR131" s="224"/>
      <c r="DS131" s="224"/>
      <c r="DT131" s="224"/>
      <c r="DU131" s="224"/>
      <c r="DV131" s="224"/>
      <c r="DW131" s="224"/>
      <c r="DX131" s="224"/>
      <c r="DY131" s="224"/>
      <c r="DZ131" s="224"/>
      <c r="EA131" s="224"/>
      <c r="EB131" s="224"/>
      <c r="EC131" s="224"/>
      <c r="ED131" s="224"/>
      <c r="EE131" s="224"/>
      <c r="EF131" s="225"/>
      <c r="EG131" s="2"/>
      <c r="EH131" s="2"/>
      <c r="EI131" s="2"/>
      <c r="ES131" s="2"/>
      <c r="ET131" s="2"/>
      <c r="EU131" s="2"/>
      <c r="EV131" s="2"/>
      <c r="EW131" s="2"/>
    </row>
    <row r="132" spans="1:153" s="22" customFormat="1" ht="38.25" customHeight="1">
      <c r="A132" s="237" t="s">
        <v>293</v>
      </c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9"/>
      <c r="Y132" s="136" t="s">
        <v>288</v>
      </c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97" t="s">
        <v>398</v>
      </c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98"/>
      <c r="BS132" s="199">
        <v>466.1</v>
      </c>
      <c r="BT132" s="200"/>
      <c r="BU132" s="200"/>
      <c r="BV132" s="200"/>
      <c r="BW132" s="200"/>
      <c r="BX132" s="200"/>
      <c r="BY132" s="200"/>
      <c r="BZ132" s="200"/>
      <c r="CA132" s="200"/>
      <c r="CB132" s="200"/>
      <c r="CC132" s="200"/>
      <c r="CD132" s="200"/>
      <c r="CE132" s="200"/>
      <c r="CF132" s="200"/>
      <c r="CG132" s="201"/>
      <c r="CH132" s="202">
        <v>0.4</v>
      </c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4"/>
      <c r="CT132" s="125">
        <v>2</v>
      </c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DI132" s="223" t="s">
        <v>292</v>
      </c>
      <c r="DJ132" s="224"/>
      <c r="DK132" s="224"/>
      <c r="DL132" s="224"/>
      <c r="DM132" s="224"/>
      <c r="DN132" s="224"/>
      <c r="DO132" s="224"/>
      <c r="DP132" s="224"/>
      <c r="DQ132" s="224"/>
      <c r="DR132" s="224"/>
      <c r="DS132" s="224"/>
      <c r="DT132" s="224"/>
      <c r="DU132" s="224"/>
      <c r="DV132" s="224"/>
      <c r="DW132" s="224"/>
      <c r="DX132" s="224"/>
      <c r="DY132" s="224"/>
      <c r="DZ132" s="224"/>
      <c r="EA132" s="224"/>
      <c r="EB132" s="224"/>
      <c r="EC132" s="224"/>
      <c r="ED132" s="224"/>
      <c r="EE132" s="224"/>
      <c r="EF132" s="225"/>
      <c r="EG132" s="2"/>
      <c r="EH132" s="2"/>
      <c r="EI132" s="2"/>
      <c r="ES132" s="2"/>
      <c r="ET132" s="2"/>
      <c r="EU132" s="2"/>
      <c r="EV132" s="2"/>
      <c r="EW132" s="2"/>
    </row>
    <row r="133" spans="1:153" s="22" customFormat="1" ht="12.75" customHeight="1">
      <c r="A133" s="237" t="s">
        <v>253</v>
      </c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9"/>
      <c r="Y133" s="136" t="s">
        <v>295</v>
      </c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97" t="s">
        <v>296</v>
      </c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98"/>
      <c r="BS133" s="199">
        <v>0</v>
      </c>
      <c r="BT133" s="200"/>
      <c r="BU133" s="200"/>
      <c r="BV133" s="200"/>
      <c r="BW133" s="200"/>
      <c r="BX133" s="200"/>
      <c r="BY133" s="200"/>
      <c r="BZ133" s="200"/>
      <c r="CA133" s="200"/>
      <c r="CB133" s="200"/>
      <c r="CC133" s="200"/>
      <c r="CD133" s="200"/>
      <c r="CE133" s="200"/>
      <c r="CF133" s="200"/>
      <c r="CG133" s="201"/>
      <c r="CH133" s="202">
        <v>0.4</v>
      </c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4"/>
      <c r="CT133" s="125">
        <v>192.9</v>
      </c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223"/>
      <c r="DJ133" s="224"/>
      <c r="DK133" s="224"/>
      <c r="DL133" s="224"/>
      <c r="DM133" s="224"/>
      <c r="DN133" s="224"/>
      <c r="DO133" s="224"/>
      <c r="DP133" s="224"/>
      <c r="DQ133" s="224"/>
      <c r="DR133" s="224"/>
      <c r="DS133" s="224"/>
      <c r="DT133" s="224"/>
      <c r="DU133" s="224"/>
      <c r="DV133" s="224"/>
      <c r="DW133" s="224"/>
      <c r="DX133" s="224"/>
      <c r="DY133" s="224"/>
      <c r="DZ133" s="224"/>
      <c r="EA133" s="224"/>
      <c r="EB133" s="224"/>
      <c r="EC133" s="224"/>
      <c r="ED133" s="224"/>
      <c r="EE133" s="224"/>
      <c r="EF133" s="225"/>
      <c r="EG133" s="2"/>
      <c r="EH133" s="2"/>
      <c r="EI133" s="2"/>
      <c r="ES133" s="2"/>
      <c r="ET133" s="2"/>
      <c r="EU133" s="2"/>
      <c r="EV133" s="2"/>
      <c r="EW133" s="2"/>
    </row>
    <row r="134" spans="1:153" s="22" customFormat="1" ht="34.5" customHeight="1">
      <c r="A134" s="237" t="s">
        <v>294</v>
      </c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9"/>
      <c r="Y134" s="136" t="s">
        <v>176</v>
      </c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97" t="s">
        <v>396</v>
      </c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98"/>
      <c r="BS134" s="199">
        <v>466.1</v>
      </c>
      <c r="BT134" s="200"/>
      <c r="BU134" s="200"/>
      <c r="BV134" s="200"/>
      <c r="BW134" s="200"/>
      <c r="BX134" s="200"/>
      <c r="BY134" s="200"/>
      <c r="BZ134" s="200"/>
      <c r="CA134" s="200"/>
      <c r="CB134" s="200"/>
      <c r="CC134" s="200"/>
      <c r="CD134" s="200"/>
      <c r="CE134" s="200"/>
      <c r="CF134" s="200"/>
      <c r="CG134" s="201"/>
      <c r="CH134" s="202">
        <v>0.4</v>
      </c>
      <c r="CI134" s="203"/>
      <c r="CJ134" s="203"/>
      <c r="CK134" s="203"/>
      <c r="CL134" s="203"/>
      <c r="CM134" s="203"/>
      <c r="CN134" s="203"/>
      <c r="CO134" s="203"/>
      <c r="CP134" s="203"/>
      <c r="CQ134" s="203"/>
      <c r="CR134" s="203"/>
      <c r="CS134" s="204"/>
      <c r="CT134" s="125">
        <v>2</v>
      </c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223" t="s">
        <v>297</v>
      </c>
      <c r="DJ134" s="224"/>
      <c r="DK134" s="224"/>
      <c r="DL134" s="224"/>
      <c r="DM134" s="224"/>
      <c r="DN134" s="224"/>
      <c r="DO134" s="224"/>
      <c r="DP134" s="224"/>
      <c r="DQ134" s="224"/>
      <c r="DR134" s="224"/>
      <c r="DS134" s="224"/>
      <c r="DT134" s="224"/>
      <c r="DU134" s="224"/>
      <c r="DV134" s="224"/>
      <c r="DW134" s="224"/>
      <c r="DX134" s="224"/>
      <c r="DY134" s="224"/>
      <c r="DZ134" s="224"/>
      <c r="EA134" s="224"/>
      <c r="EB134" s="224"/>
      <c r="EC134" s="224"/>
      <c r="ED134" s="224"/>
      <c r="EE134" s="224"/>
      <c r="EF134" s="225"/>
      <c r="EG134" s="2"/>
      <c r="EH134" s="2"/>
      <c r="EI134" s="2"/>
      <c r="ES134" s="2"/>
      <c r="ET134" s="2"/>
      <c r="EU134" s="2"/>
      <c r="EV134" s="2"/>
      <c r="EW134" s="2"/>
    </row>
    <row r="135" spans="1:153" s="22" customFormat="1" ht="29.25" customHeight="1">
      <c r="A135" s="237" t="s">
        <v>298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9"/>
      <c r="Y135" s="136" t="s">
        <v>176</v>
      </c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97" t="s">
        <v>401</v>
      </c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98"/>
      <c r="BS135" s="199">
        <f>5980.83/1.18</f>
        <v>5068.5</v>
      </c>
      <c r="BT135" s="200"/>
      <c r="BU135" s="200"/>
      <c r="BV135" s="200"/>
      <c r="BW135" s="200"/>
      <c r="BX135" s="200"/>
      <c r="BY135" s="200"/>
      <c r="BZ135" s="200"/>
      <c r="CA135" s="200"/>
      <c r="CB135" s="200"/>
      <c r="CC135" s="200"/>
      <c r="CD135" s="200"/>
      <c r="CE135" s="200"/>
      <c r="CF135" s="200"/>
      <c r="CG135" s="201"/>
      <c r="CH135" s="217">
        <v>6</v>
      </c>
      <c r="CI135" s="218"/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9"/>
      <c r="CT135" s="125">
        <v>155</v>
      </c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223" t="s">
        <v>299</v>
      </c>
      <c r="DJ135" s="224"/>
      <c r="DK135" s="224"/>
      <c r="DL135" s="224"/>
      <c r="DM135" s="224"/>
      <c r="DN135" s="224"/>
      <c r="DO135" s="224"/>
      <c r="DP135" s="224"/>
      <c r="DQ135" s="224"/>
      <c r="DR135" s="224"/>
      <c r="DS135" s="224"/>
      <c r="DT135" s="224"/>
      <c r="DU135" s="224"/>
      <c r="DV135" s="224"/>
      <c r="DW135" s="224"/>
      <c r="DX135" s="224"/>
      <c r="DY135" s="224"/>
      <c r="DZ135" s="224"/>
      <c r="EA135" s="224"/>
      <c r="EB135" s="224"/>
      <c r="EC135" s="224"/>
      <c r="ED135" s="224"/>
      <c r="EE135" s="224"/>
      <c r="EF135" s="225"/>
      <c r="EG135" s="2"/>
      <c r="EH135" s="2"/>
      <c r="EI135" s="2"/>
      <c r="ES135" s="2"/>
      <c r="ET135" s="2"/>
      <c r="EU135" s="2"/>
      <c r="EV135" s="2"/>
      <c r="EW135" s="2"/>
    </row>
    <row r="136" spans="1:153" s="22" customFormat="1" ht="24.75" customHeight="1">
      <c r="A136" s="237" t="s">
        <v>300</v>
      </c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9"/>
      <c r="Y136" s="136" t="s">
        <v>301</v>
      </c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97" t="s">
        <v>402</v>
      </c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98"/>
      <c r="BS136" s="199">
        <f>14551.76/1.18</f>
        <v>12332</v>
      </c>
      <c r="BT136" s="200"/>
      <c r="BU136" s="200"/>
      <c r="BV136" s="200"/>
      <c r="BW136" s="200"/>
      <c r="BX136" s="200"/>
      <c r="BY136" s="200"/>
      <c r="BZ136" s="200"/>
      <c r="CA136" s="200"/>
      <c r="CB136" s="200"/>
      <c r="CC136" s="200"/>
      <c r="CD136" s="200"/>
      <c r="CE136" s="200"/>
      <c r="CF136" s="200"/>
      <c r="CG136" s="201"/>
      <c r="CH136" s="202">
        <v>0.4</v>
      </c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4"/>
      <c r="CT136" s="125">
        <v>50</v>
      </c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223" t="s">
        <v>302</v>
      </c>
      <c r="DJ136" s="224"/>
      <c r="DK136" s="224"/>
      <c r="DL136" s="224"/>
      <c r="DM136" s="224"/>
      <c r="DN136" s="224"/>
      <c r="DO136" s="224"/>
      <c r="DP136" s="224"/>
      <c r="DQ136" s="224"/>
      <c r="DR136" s="224"/>
      <c r="DS136" s="224"/>
      <c r="DT136" s="224"/>
      <c r="DU136" s="224"/>
      <c r="DV136" s="224"/>
      <c r="DW136" s="224"/>
      <c r="DX136" s="224"/>
      <c r="DY136" s="224"/>
      <c r="DZ136" s="224"/>
      <c r="EA136" s="224"/>
      <c r="EB136" s="224"/>
      <c r="EC136" s="224"/>
      <c r="ED136" s="224"/>
      <c r="EE136" s="224"/>
      <c r="EF136" s="225"/>
      <c r="EG136" s="2"/>
      <c r="EH136" s="2"/>
      <c r="EI136" s="2"/>
      <c r="ES136" s="2"/>
      <c r="ET136" s="2"/>
      <c r="EU136" s="2"/>
      <c r="EV136" s="2"/>
      <c r="EW136" s="2"/>
    </row>
    <row r="137" spans="1:153" s="22" customFormat="1" ht="39" customHeight="1">
      <c r="A137" s="237" t="s">
        <v>159</v>
      </c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9"/>
      <c r="Y137" s="136" t="s">
        <v>176</v>
      </c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97" t="s">
        <v>403</v>
      </c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98"/>
      <c r="BS137" s="199">
        <f>3201.39/1.18</f>
        <v>2713.042372881356</v>
      </c>
      <c r="BT137" s="200"/>
      <c r="BU137" s="200"/>
      <c r="BV137" s="200"/>
      <c r="BW137" s="200"/>
      <c r="BX137" s="200"/>
      <c r="BY137" s="200"/>
      <c r="BZ137" s="200"/>
      <c r="CA137" s="200"/>
      <c r="CB137" s="200"/>
      <c r="CC137" s="200"/>
      <c r="CD137" s="200"/>
      <c r="CE137" s="200"/>
      <c r="CF137" s="200"/>
      <c r="CG137" s="201"/>
      <c r="CH137" s="202">
        <v>0.4</v>
      </c>
      <c r="CI137" s="203"/>
      <c r="CJ137" s="203"/>
      <c r="CK137" s="203"/>
      <c r="CL137" s="203"/>
      <c r="CM137" s="203"/>
      <c r="CN137" s="203"/>
      <c r="CO137" s="203"/>
      <c r="CP137" s="203"/>
      <c r="CQ137" s="203"/>
      <c r="CR137" s="203"/>
      <c r="CS137" s="204"/>
      <c r="CT137" s="125">
        <v>11</v>
      </c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DI137" s="223" t="s">
        <v>303</v>
      </c>
      <c r="DJ137" s="224"/>
      <c r="DK137" s="224"/>
      <c r="DL137" s="224"/>
      <c r="DM137" s="224"/>
      <c r="DN137" s="224"/>
      <c r="DO137" s="224"/>
      <c r="DP137" s="224"/>
      <c r="DQ137" s="224"/>
      <c r="DR137" s="224"/>
      <c r="DS137" s="224"/>
      <c r="DT137" s="224"/>
      <c r="DU137" s="224"/>
      <c r="DV137" s="224"/>
      <c r="DW137" s="224"/>
      <c r="DX137" s="224"/>
      <c r="DY137" s="224"/>
      <c r="DZ137" s="224"/>
      <c r="EA137" s="224"/>
      <c r="EB137" s="224"/>
      <c r="EC137" s="224"/>
      <c r="ED137" s="224"/>
      <c r="EE137" s="224"/>
      <c r="EF137" s="225"/>
      <c r="EG137" s="2"/>
      <c r="EH137" s="2"/>
      <c r="EI137" s="2"/>
      <c r="ES137" s="2"/>
      <c r="ET137" s="2"/>
      <c r="EU137" s="2"/>
      <c r="EV137" s="2"/>
      <c r="EW137" s="2"/>
    </row>
    <row r="138" spans="1:153" s="22" customFormat="1" ht="51" customHeight="1">
      <c r="A138" s="237" t="s">
        <v>304</v>
      </c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9"/>
      <c r="Y138" s="136" t="s">
        <v>305</v>
      </c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97" t="s">
        <v>404</v>
      </c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98"/>
      <c r="BS138" s="199">
        <f>15434.4/1.18</f>
        <v>13080</v>
      </c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1"/>
      <c r="CH138" s="217">
        <v>10</v>
      </c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9"/>
      <c r="CT138" s="125">
        <v>400</v>
      </c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DI138" s="223" t="s">
        <v>306</v>
      </c>
      <c r="DJ138" s="224"/>
      <c r="DK138" s="224"/>
      <c r="DL138" s="224"/>
      <c r="DM138" s="224"/>
      <c r="DN138" s="224"/>
      <c r="DO138" s="224"/>
      <c r="DP138" s="224"/>
      <c r="DQ138" s="224"/>
      <c r="DR138" s="224"/>
      <c r="DS138" s="224"/>
      <c r="DT138" s="224"/>
      <c r="DU138" s="224"/>
      <c r="DV138" s="224"/>
      <c r="DW138" s="224"/>
      <c r="DX138" s="224"/>
      <c r="DY138" s="224"/>
      <c r="DZ138" s="224"/>
      <c r="EA138" s="224"/>
      <c r="EB138" s="224"/>
      <c r="EC138" s="224"/>
      <c r="ED138" s="224"/>
      <c r="EE138" s="224"/>
      <c r="EF138" s="225"/>
      <c r="EG138" s="2"/>
      <c r="EH138" s="2"/>
      <c r="EI138" s="2"/>
      <c r="ES138" s="2"/>
      <c r="ET138" s="2"/>
      <c r="EU138" s="2"/>
      <c r="EV138" s="2"/>
      <c r="EW138" s="2"/>
    </row>
    <row r="139" spans="1:153" s="22" customFormat="1" ht="24.75" customHeight="1">
      <c r="A139" s="237" t="s">
        <v>300</v>
      </c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9"/>
      <c r="Y139" s="136" t="s">
        <v>301</v>
      </c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97" t="s">
        <v>405</v>
      </c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98"/>
      <c r="BS139" s="199">
        <v>0</v>
      </c>
      <c r="BT139" s="200"/>
      <c r="BU139" s="200"/>
      <c r="BV139" s="200"/>
      <c r="BW139" s="200"/>
      <c r="BX139" s="200"/>
      <c r="BY139" s="200"/>
      <c r="BZ139" s="200"/>
      <c r="CA139" s="200"/>
      <c r="CB139" s="200"/>
      <c r="CC139" s="200"/>
      <c r="CD139" s="200"/>
      <c r="CE139" s="200"/>
      <c r="CF139" s="200"/>
      <c r="CG139" s="201"/>
      <c r="CH139" s="202">
        <v>0.4</v>
      </c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4"/>
      <c r="CT139" s="125">
        <v>12</v>
      </c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DI139" s="223" t="s">
        <v>302</v>
      </c>
      <c r="DJ139" s="224"/>
      <c r="DK139" s="224"/>
      <c r="DL139" s="224"/>
      <c r="DM139" s="224"/>
      <c r="DN139" s="224"/>
      <c r="DO139" s="224"/>
      <c r="DP139" s="224"/>
      <c r="DQ139" s="224"/>
      <c r="DR139" s="224"/>
      <c r="DS139" s="224"/>
      <c r="DT139" s="224"/>
      <c r="DU139" s="224"/>
      <c r="DV139" s="224"/>
      <c r="DW139" s="224"/>
      <c r="DX139" s="224"/>
      <c r="DY139" s="224"/>
      <c r="DZ139" s="224"/>
      <c r="EA139" s="224"/>
      <c r="EB139" s="224"/>
      <c r="EC139" s="224"/>
      <c r="ED139" s="224"/>
      <c r="EE139" s="224"/>
      <c r="EF139" s="225"/>
      <c r="EG139" s="2"/>
      <c r="EH139" s="2"/>
      <c r="EI139" s="2"/>
      <c r="ES139" s="2"/>
      <c r="ET139" s="2"/>
      <c r="EU139" s="2"/>
      <c r="EV139" s="2"/>
      <c r="EW139" s="2"/>
    </row>
    <row r="140" spans="1:153" s="22" customFormat="1" ht="40.5" customHeight="1">
      <c r="A140" s="237" t="s">
        <v>307</v>
      </c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9"/>
      <c r="Y140" s="136" t="s">
        <v>308</v>
      </c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97" t="s">
        <v>406</v>
      </c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98"/>
      <c r="BS140" s="199">
        <f>5308.68/1.18</f>
        <v>4498.881355932204</v>
      </c>
      <c r="BT140" s="200"/>
      <c r="BU140" s="200"/>
      <c r="BV140" s="200"/>
      <c r="BW140" s="200"/>
      <c r="BX140" s="200"/>
      <c r="BY140" s="200"/>
      <c r="BZ140" s="200"/>
      <c r="CA140" s="200"/>
      <c r="CB140" s="200"/>
      <c r="CC140" s="200"/>
      <c r="CD140" s="200"/>
      <c r="CE140" s="200"/>
      <c r="CF140" s="200"/>
      <c r="CG140" s="201"/>
      <c r="CH140" s="202">
        <v>0.4</v>
      </c>
      <c r="CI140" s="203"/>
      <c r="CJ140" s="203"/>
      <c r="CK140" s="203"/>
      <c r="CL140" s="203"/>
      <c r="CM140" s="203"/>
      <c r="CN140" s="203"/>
      <c r="CO140" s="203"/>
      <c r="CP140" s="203"/>
      <c r="CQ140" s="203"/>
      <c r="CR140" s="203"/>
      <c r="CS140" s="204"/>
      <c r="CT140" s="125">
        <v>17</v>
      </c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223" t="s">
        <v>309</v>
      </c>
      <c r="DJ140" s="224"/>
      <c r="DK140" s="224"/>
      <c r="DL140" s="224"/>
      <c r="DM140" s="224"/>
      <c r="DN140" s="224"/>
      <c r="DO140" s="224"/>
      <c r="DP140" s="224"/>
      <c r="DQ140" s="224"/>
      <c r="DR140" s="224"/>
      <c r="DS140" s="224"/>
      <c r="DT140" s="224"/>
      <c r="DU140" s="224"/>
      <c r="DV140" s="224"/>
      <c r="DW140" s="224"/>
      <c r="DX140" s="224"/>
      <c r="DY140" s="224"/>
      <c r="DZ140" s="224"/>
      <c r="EA140" s="224"/>
      <c r="EB140" s="224"/>
      <c r="EC140" s="224"/>
      <c r="ED140" s="224"/>
      <c r="EE140" s="224"/>
      <c r="EF140" s="225"/>
      <c r="EG140" s="2"/>
      <c r="EH140" s="2"/>
      <c r="EI140" s="2"/>
      <c r="ES140" s="2"/>
      <c r="ET140" s="2"/>
      <c r="EU140" s="2"/>
      <c r="EV140" s="2"/>
      <c r="EW140" s="2"/>
    </row>
    <row r="141" spans="1:153" s="22" customFormat="1" ht="44.25" customHeight="1">
      <c r="A141" s="237" t="s">
        <v>310</v>
      </c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9"/>
      <c r="Y141" s="136" t="s">
        <v>178</v>
      </c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97" t="s">
        <v>407</v>
      </c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98"/>
      <c r="BS141" s="199">
        <v>466.1</v>
      </c>
      <c r="BT141" s="200"/>
      <c r="BU141" s="200"/>
      <c r="BV141" s="200"/>
      <c r="BW141" s="200"/>
      <c r="BX141" s="200"/>
      <c r="BY141" s="200"/>
      <c r="BZ141" s="200"/>
      <c r="CA141" s="200"/>
      <c r="CB141" s="200"/>
      <c r="CC141" s="200"/>
      <c r="CD141" s="200"/>
      <c r="CE141" s="200"/>
      <c r="CF141" s="200"/>
      <c r="CG141" s="201"/>
      <c r="CH141" s="202">
        <v>0.4</v>
      </c>
      <c r="CI141" s="203"/>
      <c r="CJ141" s="203"/>
      <c r="CK141" s="203"/>
      <c r="CL141" s="203"/>
      <c r="CM141" s="203"/>
      <c r="CN141" s="203"/>
      <c r="CO141" s="203"/>
      <c r="CP141" s="203"/>
      <c r="CQ141" s="203"/>
      <c r="CR141" s="203"/>
      <c r="CS141" s="204"/>
      <c r="CT141" s="125">
        <v>4</v>
      </c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223" t="s">
        <v>311</v>
      </c>
      <c r="DJ141" s="224"/>
      <c r="DK141" s="224"/>
      <c r="DL141" s="224"/>
      <c r="DM141" s="224"/>
      <c r="DN141" s="224"/>
      <c r="DO141" s="224"/>
      <c r="DP141" s="224"/>
      <c r="DQ141" s="224"/>
      <c r="DR141" s="224"/>
      <c r="DS141" s="224"/>
      <c r="DT141" s="224"/>
      <c r="DU141" s="224"/>
      <c r="DV141" s="224"/>
      <c r="DW141" s="224"/>
      <c r="DX141" s="224"/>
      <c r="DY141" s="224"/>
      <c r="DZ141" s="224"/>
      <c r="EA141" s="224"/>
      <c r="EB141" s="224"/>
      <c r="EC141" s="224"/>
      <c r="ED141" s="224"/>
      <c r="EE141" s="224"/>
      <c r="EF141" s="225"/>
      <c r="EG141" s="2"/>
      <c r="EH141" s="2"/>
      <c r="EI141" s="2"/>
      <c r="ES141" s="2"/>
      <c r="ET141" s="2"/>
      <c r="EU141" s="2"/>
      <c r="EV141" s="2"/>
      <c r="EW141" s="2"/>
    </row>
    <row r="142" spans="1:153" s="22" customFormat="1" ht="40.5" customHeight="1">
      <c r="A142" s="195" t="s">
        <v>312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196"/>
      <c r="Y142" s="136" t="s">
        <v>182</v>
      </c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226" t="s">
        <v>408</v>
      </c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6"/>
      <c r="BK142" s="226"/>
      <c r="BL142" s="226"/>
      <c r="BM142" s="226"/>
      <c r="BN142" s="226"/>
      <c r="BO142" s="226"/>
      <c r="BP142" s="226"/>
      <c r="BQ142" s="226"/>
      <c r="BR142" s="226"/>
      <c r="BS142" s="199">
        <v>466.1</v>
      </c>
      <c r="BT142" s="200"/>
      <c r="BU142" s="200"/>
      <c r="BV142" s="200"/>
      <c r="BW142" s="200"/>
      <c r="BX142" s="200"/>
      <c r="BY142" s="200"/>
      <c r="BZ142" s="200"/>
      <c r="CA142" s="200"/>
      <c r="CB142" s="200"/>
      <c r="CC142" s="200"/>
      <c r="CD142" s="200"/>
      <c r="CE142" s="200"/>
      <c r="CF142" s="200"/>
      <c r="CG142" s="201"/>
      <c r="CH142" s="202">
        <v>0.4</v>
      </c>
      <c r="CI142" s="203"/>
      <c r="CJ142" s="203"/>
      <c r="CK142" s="203"/>
      <c r="CL142" s="203"/>
      <c r="CM142" s="203"/>
      <c r="CN142" s="203"/>
      <c r="CO142" s="203"/>
      <c r="CP142" s="203"/>
      <c r="CQ142" s="203"/>
      <c r="CR142" s="203"/>
      <c r="CS142" s="204"/>
      <c r="CT142" s="125">
        <v>2</v>
      </c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223" t="s">
        <v>244</v>
      </c>
      <c r="DJ142" s="224"/>
      <c r="DK142" s="224"/>
      <c r="DL142" s="224"/>
      <c r="DM142" s="224"/>
      <c r="DN142" s="224"/>
      <c r="DO142" s="224"/>
      <c r="DP142" s="224"/>
      <c r="DQ142" s="224"/>
      <c r="DR142" s="224"/>
      <c r="DS142" s="224"/>
      <c r="DT142" s="224"/>
      <c r="DU142" s="224"/>
      <c r="DV142" s="224"/>
      <c r="DW142" s="224"/>
      <c r="DX142" s="224"/>
      <c r="DY142" s="224"/>
      <c r="DZ142" s="224"/>
      <c r="EA142" s="224"/>
      <c r="EB142" s="224"/>
      <c r="EC142" s="224"/>
      <c r="ED142" s="224"/>
      <c r="EE142" s="224"/>
      <c r="EF142" s="225"/>
      <c r="EG142" s="2"/>
      <c r="EH142" s="2"/>
      <c r="EI142" s="2"/>
      <c r="ES142" s="2"/>
      <c r="ET142" s="2"/>
      <c r="EU142" s="2"/>
      <c r="EV142" s="2"/>
      <c r="EW142" s="2"/>
    </row>
    <row r="143" spans="1:153" s="22" customFormat="1" ht="13.5" customHeight="1">
      <c r="A143" s="240" t="s">
        <v>313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136" t="s">
        <v>314</v>
      </c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226" t="s">
        <v>231</v>
      </c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6"/>
      <c r="BK143" s="226"/>
      <c r="BL143" s="226"/>
      <c r="BM143" s="226"/>
      <c r="BN143" s="226"/>
      <c r="BO143" s="226"/>
      <c r="BP143" s="226"/>
      <c r="BQ143" s="226"/>
      <c r="BR143" s="226"/>
      <c r="BS143" s="125">
        <v>0</v>
      </c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227">
        <v>0.4</v>
      </c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125">
        <v>15</v>
      </c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294"/>
      <c r="DJ143" s="294"/>
      <c r="DK143" s="294"/>
      <c r="DL143" s="294"/>
      <c r="DM143" s="294"/>
      <c r="DN143" s="294"/>
      <c r="DO143" s="294"/>
      <c r="DP143" s="294"/>
      <c r="DQ143" s="294"/>
      <c r="DR143" s="294"/>
      <c r="DS143" s="294"/>
      <c r="DT143" s="294"/>
      <c r="DU143" s="294"/>
      <c r="DV143" s="294"/>
      <c r="DW143" s="294"/>
      <c r="DX143" s="294"/>
      <c r="DY143" s="294"/>
      <c r="DZ143" s="294"/>
      <c r="EA143" s="294"/>
      <c r="EB143" s="294"/>
      <c r="EC143" s="294"/>
      <c r="ED143" s="294"/>
      <c r="EE143" s="294"/>
      <c r="EF143" s="294"/>
      <c r="EG143" s="2"/>
      <c r="EH143" s="2"/>
      <c r="EI143" s="2"/>
      <c r="ES143" s="2"/>
      <c r="ET143" s="2"/>
      <c r="EU143" s="2"/>
      <c r="EV143" s="2"/>
      <c r="EW143" s="2"/>
    </row>
    <row r="144" spans="1:153" s="22" customFormat="1" ht="29.25" customHeight="1">
      <c r="A144" s="240" t="s">
        <v>315</v>
      </c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136" t="s">
        <v>316</v>
      </c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97" t="s">
        <v>409</v>
      </c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98"/>
      <c r="BS144" s="199">
        <v>466.1</v>
      </c>
      <c r="BT144" s="200"/>
      <c r="BU144" s="200"/>
      <c r="BV144" s="200"/>
      <c r="BW144" s="200"/>
      <c r="BX144" s="200"/>
      <c r="BY144" s="200"/>
      <c r="BZ144" s="200"/>
      <c r="CA144" s="200"/>
      <c r="CB144" s="200"/>
      <c r="CC144" s="200"/>
      <c r="CD144" s="200"/>
      <c r="CE144" s="200"/>
      <c r="CF144" s="200"/>
      <c r="CG144" s="201"/>
      <c r="CH144" s="202">
        <v>0.4</v>
      </c>
      <c r="CI144" s="203"/>
      <c r="CJ144" s="203"/>
      <c r="CK144" s="203"/>
      <c r="CL144" s="203"/>
      <c r="CM144" s="203"/>
      <c r="CN144" s="203"/>
      <c r="CO144" s="203"/>
      <c r="CP144" s="203"/>
      <c r="CQ144" s="203"/>
      <c r="CR144" s="203"/>
      <c r="CS144" s="204"/>
      <c r="CT144" s="125">
        <v>8</v>
      </c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DI144" s="223" t="s">
        <v>317</v>
      </c>
      <c r="DJ144" s="224"/>
      <c r="DK144" s="224"/>
      <c r="DL144" s="224"/>
      <c r="DM144" s="224"/>
      <c r="DN144" s="224"/>
      <c r="DO144" s="224"/>
      <c r="DP144" s="224"/>
      <c r="DQ144" s="224"/>
      <c r="DR144" s="224"/>
      <c r="DS144" s="224"/>
      <c r="DT144" s="224"/>
      <c r="DU144" s="224"/>
      <c r="DV144" s="224"/>
      <c r="DW144" s="224"/>
      <c r="DX144" s="224"/>
      <c r="DY144" s="224"/>
      <c r="DZ144" s="224"/>
      <c r="EA144" s="224"/>
      <c r="EB144" s="224"/>
      <c r="EC144" s="224"/>
      <c r="ED144" s="224"/>
      <c r="EE144" s="224"/>
      <c r="EF144" s="225"/>
      <c r="EG144" s="2"/>
      <c r="EH144" s="2"/>
      <c r="EI144" s="2"/>
      <c r="ES144" s="2"/>
      <c r="ET144" s="2"/>
      <c r="EU144" s="2"/>
      <c r="EV144" s="2"/>
      <c r="EW144" s="2"/>
    </row>
    <row r="145" spans="1:153" s="22" customFormat="1" ht="31.5" customHeight="1">
      <c r="A145" s="195" t="s">
        <v>318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196"/>
      <c r="Y145" s="136" t="s">
        <v>319</v>
      </c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97" t="s">
        <v>410</v>
      </c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98"/>
      <c r="BS145" s="199">
        <f>9604.17/1.18</f>
        <v>8139.127118644068</v>
      </c>
      <c r="BT145" s="200"/>
      <c r="BU145" s="200"/>
      <c r="BV145" s="200"/>
      <c r="BW145" s="200"/>
      <c r="BX145" s="200"/>
      <c r="BY145" s="200"/>
      <c r="BZ145" s="200"/>
      <c r="CA145" s="200"/>
      <c r="CB145" s="200"/>
      <c r="CC145" s="200"/>
      <c r="CD145" s="200"/>
      <c r="CE145" s="200"/>
      <c r="CF145" s="200"/>
      <c r="CG145" s="201"/>
      <c r="CH145" s="202">
        <v>0.4</v>
      </c>
      <c r="CI145" s="203"/>
      <c r="CJ145" s="203"/>
      <c r="CK145" s="203"/>
      <c r="CL145" s="203"/>
      <c r="CM145" s="203"/>
      <c r="CN145" s="203"/>
      <c r="CO145" s="203"/>
      <c r="CP145" s="203"/>
      <c r="CQ145" s="203"/>
      <c r="CR145" s="203"/>
      <c r="CS145" s="204"/>
      <c r="CT145" s="125">
        <v>33</v>
      </c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223" t="s">
        <v>320</v>
      </c>
      <c r="DJ145" s="224"/>
      <c r="DK145" s="224"/>
      <c r="DL145" s="224"/>
      <c r="DM145" s="224"/>
      <c r="DN145" s="224"/>
      <c r="DO145" s="224"/>
      <c r="DP145" s="224"/>
      <c r="DQ145" s="224"/>
      <c r="DR145" s="224"/>
      <c r="DS145" s="224"/>
      <c r="DT145" s="224"/>
      <c r="DU145" s="224"/>
      <c r="DV145" s="224"/>
      <c r="DW145" s="224"/>
      <c r="DX145" s="224"/>
      <c r="DY145" s="224"/>
      <c r="DZ145" s="224"/>
      <c r="EA145" s="224"/>
      <c r="EB145" s="224"/>
      <c r="EC145" s="224"/>
      <c r="ED145" s="224"/>
      <c r="EE145" s="224"/>
      <c r="EF145" s="225"/>
      <c r="EG145" s="2"/>
      <c r="EH145" s="2"/>
      <c r="EI145" s="2"/>
      <c r="ES145" s="2"/>
      <c r="ET145" s="2"/>
      <c r="EU145" s="2"/>
      <c r="EV145" s="2"/>
      <c r="EW145" s="2"/>
    </row>
    <row r="146" spans="1:153" s="22" customFormat="1" ht="33" customHeight="1">
      <c r="A146" s="195" t="s">
        <v>321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196"/>
      <c r="Y146" s="136" t="s">
        <v>322</v>
      </c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97" t="s">
        <v>411</v>
      </c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98"/>
      <c r="BS146" s="199">
        <v>466.1</v>
      </c>
      <c r="BT146" s="200"/>
      <c r="BU146" s="200"/>
      <c r="BV146" s="200"/>
      <c r="BW146" s="200"/>
      <c r="BX146" s="200"/>
      <c r="BY146" s="200"/>
      <c r="BZ146" s="200"/>
      <c r="CA146" s="200"/>
      <c r="CB146" s="200"/>
      <c r="CC146" s="200"/>
      <c r="CD146" s="200"/>
      <c r="CE146" s="200"/>
      <c r="CF146" s="200"/>
      <c r="CG146" s="201"/>
      <c r="CH146" s="202">
        <v>0.4</v>
      </c>
      <c r="CI146" s="203"/>
      <c r="CJ146" s="203"/>
      <c r="CK146" s="203"/>
      <c r="CL146" s="203"/>
      <c r="CM146" s="203"/>
      <c r="CN146" s="203"/>
      <c r="CO146" s="203"/>
      <c r="CP146" s="203"/>
      <c r="CQ146" s="203"/>
      <c r="CR146" s="203"/>
      <c r="CS146" s="204"/>
      <c r="CT146" s="125">
        <v>2</v>
      </c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DI146" s="223" t="s">
        <v>234</v>
      </c>
      <c r="DJ146" s="224"/>
      <c r="DK146" s="224"/>
      <c r="DL146" s="224"/>
      <c r="DM146" s="224"/>
      <c r="DN146" s="224"/>
      <c r="DO146" s="224"/>
      <c r="DP146" s="224"/>
      <c r="DQ146" s="224"/>
      <c r="DR146" s="224"/>
      <c r="DS146" s="224"/>
      <c r="DT146" s="224"/>
      <c r="DU146" s="224"/>
      <c r="DV146" s="224"/>
      <c r="DW146" s="224"/>
      <c r="DX146" s="224"/>
      <c r="DY146" s="224"/>
      <c r="DZ146" s="224"/>
      <c r="EA146" s="224"/>
      <c r="EB146" s="224"/>
      <c r="EC146" s="224"/>
      <c r="ED146" s="224"/>
      <c r="EE146" s="224"/>
      <c r="EF146" s="225"/>
      <c r="EG146" s="2"/>
      <c r="EH146" s="2"/>
      <c r="EI146" s="2"/>
      <c r="ES146" s="2"/>
      <c r="ET146" s="2"/>
      <c r="EU146" s="2"/>
      <c r="EV146" s="2"/>
      <c r="EW146" s="2"/>
    </row>
    <row r="147" spans="1:153" s="22" customFormat="1" ht="34.5" customHeight="1">
      <c r="A147" s="195" t="s">
        <v>323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196"/>
      <c r="Y147" s="136" t="s">
        <v>324</v>
      </c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97" t="s">
        <v>412</v>
      </c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98"/>
      <c r="BS147" s="199">
        <v>466.1</v>
      </c>
      <c r="BT147" s="200"/>
      <c r="BU147" s="200"/>
      <c r="BV147" s="200"/>
      <c r="BW147" s="200"/>
      <c r="BX147" s="200"/>
      <c r="BY147" s="200"/>
      <c r="BZ147" s="200"/>
      <c r="CA147" s="200"/>
      <c r="CB147" s="200"/>
      <c r="CC147" s="200"/>
      <c r="CD147" s="200"/>
      <c r="CE147" s="200"/>
      <c r="CF147" s="200"/>
      <c r="CG147" s="201"/>
      <c r="CH147" s="202">
        <v>0.4</v>
      </c>
      <c r="CI147" s="203"/>
      <c r="CJ147" s="203"/>
      <c r="CK147" s="203"/>
      <c r="CL147" s="203"/>
      <c r="CM147" s="203"/>
      <c r="CN147" s="203"/>
      <c r="CO147" s="203"/>
      <c r="CP147" s="203"/>
      <c r="CQ147" s="203"/>
      <c r="CR147" s="203"/>
      <c r="CS147" s="204"/>
      <c r="CT147" s="125">
        <v>10</v>
      </c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223" t="s">
        <v>325</v>
      </c>
      <c r="DJ147" s="224"/>
      <c r="DK147" s="224"/>
      <c r="DL147" s="224"/>
      <c r="DM147" s="224"/>
      <c r="DN147" s="224"/>
      <c r="DO147" s="224"/>
      <c r="DP147" s="224"/>
      <c r="DQ147" s="224"/>
      <c r="DR147" s="224"/>
      <c r="DS147" s="224"/>
      <c r="DT147" s="224"/>
      <c r="DU147" s="224"/>
      <c r="DV147" s="224"/>
      <c r="DW147" s="224"/>
      <c r="DX147" s="224"/>
      <c r="DY147" s="224"/>
      <c r="DZ147" s="224"/>
      <c r="EA147" s="224"/>
      <c r="EB147" s="224"/>
      <c r="EC147" s="224"/>
      <c r="ED147" s="224"/>
      <c r="EE147" s="224"/>
      <c r="EF147" s="225"/>
      <c r="EG147" s="2"/>
      <c r="EH147" s="2"/>
      <c r="EI147" s="2"/>
      <c r="ES147" s="2"/>
      <c r="ET147" s="2"/>
      <c r="EU147" s="2"/>
      <c r="EV147" s="2"/>
      <c r="EW147" s="2"/>
    </row>
    <row r="148" spans="1:153" s="22" customFormat="1" ht="42" customHeight="1">
      <c r="A148" s="195" t="s">
        <v>273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196"/>
      <c r="Y148" s="136" t="s">
        <v>326</v>
      </c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97" t="s">
        <v>327</v>
      </c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98"/>
      <c r="BS148" s="199">
        <v>0</v>
      </c>
      <c r="BT148" s="200"/>
      <c r="BU148" s="200"/>
      <c r="BV148" s="200"/>
      <c r="BW148" s="200"/>
      <c r="BX148" s="200"/>
      <c r="BY148" s="200"/>
      <c r="BZ148" s="200"/>
      <c r="CA148" s="200"/>
      <c r="CB148" s="200"/>
      <c r="CC148" s="200"/>
      <c r="CD148" s="200"/>
      <c r="CE148" s="200"/>
      <c r="CF148" s="200"/>
      <c r="CG148" s="201"/>
      <c r="CH148" s="202">
        <v>0.4</v>
      </c>
      <c r="CI148" s="203"/>
      <c r="CJ148" s="203"/>
      <c r="CK148" s="203"/>
      <c r="CL148" s="203"/>
      <c r="CM148" s="203"/>
      <c r="CN148" s="203"/>
      <c r="CO148" s="203"/>
      <c r="CP148" s="203"/>
      <c r="CQ148" s="203"/>
      <c r="CR148" s="203"/>
      <c r="CS148" s="204"/>
      <c r="CT148" s="125">
        <v>6</v>
      </c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DI148" s="223" t="s">
        <v>328</v>
      </c>
      <c r="DJ148" s="224"/>
      <c r="DK148" s="224"/>
      <c r="DL148" s="224"/>
      <c r="DM148" s="224"/>
      <c r="DN148" s="224"/>
      <c r="DO148" s="224"/>
      <c r="DP148" s="224"/>
      <c r="DQ148" s="224"/>
      <c r="DR148" s="224"/>
      <c r="DS148" s="224"/>
      <c r="DT148" s="224"/>
      <c r="DU148" s="224"/>
      <c r="DV148" s="224"/>
      <c r="DW148" s="224"/>
      <c r="DX148" s="224"/>
      <c r="DY148" s="224"/>
      <c r="DZ148" s="224"/>
      <c r="EA148" s="224"/>
      <c r="EB148" s="224"/>
      <c r="EC148" s="224"/>
      <c r="ED148" s="224"/>
      <c r="EE148" s="224"/>
      <c r="EF148" s="225"/>
      <c r="EG148" s="2"/>
      <c r="EH148" s="2"/>
      <c r="EI148" s="2"/>
      <c r="ES148" s="2"/>
      <c r="ET148" s="2"/>
      <c r="EU148" s="2"/>
      <c r="EV148" s="2"/>
      <c r="EW148" s="2"/>
    </row>
    <row r="149" spans="1:153" s="22" customFormat="1" ht="38.25" customHeight="1">
      <c r="A149" s="195" t="s">
        <v>330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196"/>
      <c r="Y149" s="136" t="s">
        <v>329</v>
      </c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97" t="s">
        <v>413</v>
      </c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98"/>
      <c r="BS149" s="199">
        <v>466.1</v>
      </c>
      <c r="BT149" s="200"/>
      <c r="BU149" s="200"/>
      <c r="BV149" s="200"/>
      <c r="BW149" s="200"/>
      <c r="BX149" s="200"/>
      <c r="BY149" s="200"/>
      <c r="BZ149" s="200"/>
      <c r="CA149" s="200"/>
      <c r="CB149" s="200"/>
      <c r="CC149" s="200"/>
      <c r="CD149" s="200"/>
      <c r="CE149" s="200"/>
      <c r="CF149" s="200"/>
      <c r="CG149" s="201"/>
      <c r="CH149" s="202">
        <v>0.4</v>
      </c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4"/>
      <c r="CT149" s="125">
        <v>10</v>
      </c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223" t="s">
        <v>331</v>
      </c>
      <c r="DJ149" s="224"/>
      <c r="DK149" s="224"/>
      <c r="DL149" s="224"/>
      <c r="DM149" s="224"/>
      <c r="DN149" s="224"/>
      <c r="DO149" s="224"/>
      <c r="DP149" s="224"/>
      <c r="DQ149" s="224"/>
      <c r="DR149" s="224"/>
      <c r="DS149" s="224"/>
      <c r="DT149" s="224"/>
      <c r="DU149" s="224"/>
      <c r="DV149" s="224"/>
      <c r="DW149" s="224"/>
      <c r="DX149" s="224"/>
      <c r="DY149" s="224"/>
      <c r="DZ149" s="224"/>
      <c r="EA149" s="224"/>
      <c r="EB149" s="224"/>
      <c r="EC149" s="224"/>
      <c r="ED149" s="224"/>
      <c r="EE149" s="224"/>
      <c r="EF149" s="225"/>
      <c r="EG149" s="2"/>
      <c r="EH149" s="2"/>
      <c r="EI149" s="2"/>
      <c r="ES149" s="2"/>
      <c r="ET149" s="2"/>
      <c r="EU149" s="2"/>
      <c r="EV149" s="2"/>
      <c r="EW149" s="2"/>
    </row>
    <row r="150" spans="1:153" s="22" customFormat="1" ht="41.25" customHeight="1">
      <c r="A150" s="195" t="s">
        <v>332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196"/>
      <c r="Y150" s="136" t="s">
        <v>333</v>
      </c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97" t="s">
        <v>414</v>
      </c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98"/>
      <c r="BS150" s="199">
        <v>466.1</v>
      </c>
      <c r="BT150" s="200"/>
      <c r="BU150" s="200"/>
      <c r="BV150" s="200"/>
      <c r="BW150" s="200"/>
      <c r="BX150" s="200"/>
      <c r="BY150" s="200"/>
      <c r="BZ150" s="200"/>
      <c r="CA150" s="200"/>
      <c r="CB150" s="200"/>
      <c r="CC150" s="200"/>
      <c r="CD150" s="200"/>
      <c r="CE150" s="200"/>
      <c r="CF150" s="200"/>
      <c r="CG150" s="201"/>
      <c r="CH150" s="202">
        <v>0.4</v>
      </c>
      <c r="CI150" s="203"/>
      <c r="CJ150" s="203"/>
      <c r="CK150" s="203"/>
      <c r="CL150" s="203"/>
      <c r="CM150" s="203"/>
      <c r="CN150" s="203"/>
      <c r="CO150" s="203"/>
      <c r="CP150" s="203"/>
      <c r="CQ150" s="203"/>
      <c r="CR150" s="203"/>
      <c r="CS150" s="204"/>
      <c r="CT150" s="125">
        <v>2</v>
      </c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223" t="s">
        <v>234</v>
      </c>
      <c r="DJ150" s="224"/>
      <c r="DK150" s="224"/>
      <c r="DL150" s="224"/>
      <c r="DM150" s="224"/>
      <c r="DN150" s="224"/>
      <c r="DO150" s="224"/>
      <c r="DP150" s="224"/>
      <c r="DQ150" s="224"/>
      <c r="DR150" s="224"/>
      <c r="DS150" s="224"/>
      <c r="DT150" s="224"/>
      <c r="DU150" s="224"/>
      <c r="DV150" s="224"/>
      <c r="DW150" s="224"/>
      <c r="DX150" s="224"/>
      <c r="DY150" s="224"/>
      <c r="DZ150" s="224"/>
      <c r="EA150" s="224"/>
      <c r="EB150" s="224"/>
      <c r="EC150" s="224"/>
      <c r="ED150" s="224"/>
      <c r="EE150" s="224"/>
      <c r="EF150" s="225"/>
      <c r="EG150" s="2"/>
      <c r="EH150" s="2"/>
      <c r="EI150" s="2"/>
      <c r="ES150" s="2"/>
      <c r="ET150" s="2"/>
      <c r="EU150" s="2"/>
      <c r="EV150" s="2"/>
      <c r="EW150" s="2"/>
    </row>
    <row r="151" spans="1:153" s="22" customFormat="1" ht="40.5" customHeight="1">
      <c r="A151" s="195" t="s">
        <v>334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196"/>
      <c r="Y151" s="136" t="s">
        <v>335</v>
      </c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97" t="s">
        <v>415</v>
      </c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98"/>
      <c r="BS151" s="199">
        <v>466.1</v>
      </c>
      <c r="BT151" s="200"/>
      <c r="BU151" s="200"/>
      <c r="BV151" s="200"/>
      <c r="BW151" s="200"/>
      <c r="BX151" s="200"/>
      <c r="BY151" s="200"/>
      <c r="BZ151" s="200"/>
      <c r="CA151" s="200"/>
      <c r="CB151" s="200"/>
      <c r="CC151" s="200"/>
      <c r="CD151" s="200"/>
      <c r="CE151" s="200"/>
      <c r="CF151" s="200"/>
      <c r="CG151" s="201"/>
      <c r="CH151" s="202">
        <v>0.4</v>
      </c>
      <c r="CI151" s="203"/>
      <c r="CJ151" s="203"/>
      <c r="CK151" s="203"/>
      <c r="CL151" s="203"/>
      <c r="CM151" s="203"/>
      <c r="CN151" s="203"/>
      <c r="CO151" s="203"/>
      <c r="CP151" s="203"/>
      <c r="CQ151" s="203"/>
      <c r="CR151" s="203"/>
      <c r="CS151" s="204"/>
      <c r="CT151" s="125">
        <v>5</v>
      </c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DI151" s="223" t="s">
        <v>234</v>
      </c>
      <c r="DJ151" s="224"/>
      <c r="DK151" s="224"/>
      <c r="DL151" s="224"/>
      <c r="DM151" s="224"/>
      <c r="DN151" s="224"/>
      <c r="DO151" s="224"/>
      <c r="DP151" s="224"/>
      <c r="DQ151" s="224"/>
      <c r="DR151" s="224"/>
      <c r="DS151" s="224"/>
      <c r="DT151" s="224"/>
      <c r="DU151" s="224"/>
      <c r="DV151" s="224"/>
      <c r="DW151" s="224"/>
      <c r="DX151" s="224"/>
      <c r="DY151" s="224"/>
      <c r="DZ151" s="224"/>
      <c r="EA151" s="224"/>
      <c r="EB151" s="224"/>
      <c r="EC151" s="224"/>
      <c r="ED151" s="224"/>
      <c r="EE151" s="224"/>
      <c r="EF151" s="225"/>
      <c r="EG151" s="2"/>
      <c r="EH151" s="2"/>
      <c r="EI151" s="2"/>
      <c r="ES151" s="2"/>
      <c r="ET151" s="2"/>
      <c r="EU151" s="2"/>
      <c r="EV151" s="2"/>
      <c r="EW151" s="2"/>
    </row>
    <row r="152" spans="1:153" s="22" customFormat="1" ht="41.25" customHeight="1">
      <c r="A152" s="195" t="s">
        <v>313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196"/>
      <c r="Y152" s="136" t="s">
        <v>336</v>
      </c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97" t="s">
        <v>416</v>
      </c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98"/>
      <c r="BS152" s="199">
        <v>466.1</v>
      </c>
      <c r="BT152" s="200"/>
      <c r="BU152" s="200"/>
      <c r="BV152" s="200"/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/>
      <c r="CG152" s="201"/>
      <c r="CH152" s="202">
        <v>0.4</v>
      </c>
      <c r="CI152" s="203"/>
      <c r="CJ152" s="203"/>
      <c r="CK152" s="203"/>
      <c r="CL152" s="203"/>
      <c r="CM152" s="203"/>
      <c r="CN152" s="203"/>
      <c r="CO152" s="203"/>
      <c r="CP152" s="203"/>
      <c r="CQ152" s="203"/>
      <c r="CR152" s="203"/>
      <c r="CS152" s="204"/>
      <c r="CT152" s="125">
        <v>6.5</v>
      </c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223" t="s">
        <v>337</v>
      </c>
      <c r="DJ152" s="224"/>
      <c r="DK152" s="224"/>
      <c r="DL152" s="224"/>
      <c r="DM152" s="224"/>
      <c r="DN152" s="224"/>
      <c r="DO152" s="224"/>
      <c r="DP152" s="224"/>
      <c r="DQ152" s="224"/>
      <c r="DR152" s="224"/>
      <c r="DS152" s="224"/>
      <c r="DT152" s="224"/>
      <c r="DU152" s="224"/>
      <c r="DV152" s="224"/>
      <c r="DW152" s="224"/>
      <c r="DX152" s="224"/>
      <c r="DY152" s="224"/>
      <c r="DZ152" s="224"/>
      <c r="EA152" s="224"/>
      <c r="EB152" s="224"/>
      <c r="EC152" s="224"/>
      <c r="ED152" s="224"/>
      <c r="EE152" s="224"/>
      <c r="EF152" s="225"/>
      <c r="EG152" s="2"/>
      <c r="EH152" s="2"/>
      <c r="EI152" s="2"/>
      <c r="ES152" s="2"/>
      <c r="ET152" s="2"/>
      <c r="EU152" s="2"/>
      <c r="EV152" s="2"/>
      <c r="EW152" s="2"/>
    </row>
    <row r="153" spans="1:153" s="22" customFormat="1" ht="37.5" customHeight="1">
      <c r="A153" s="195" t="s">
        <v>339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196"/>
      <c r="Y153" s="136" t="s">
        <v>338</v>
      </c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97" t="s">
        <v>417</v>
      </c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98"/>
      <c r="BS153" s="199">
        <v>4686.16</v>
      </c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200"/>
      <c r="CD153" s="200"/>
      <c r="CE153" s="200"/>
      <c r="CF153" s="200"/>
      <c r="CG153" s="201"/>
      <c r="CH153" s="202">
        <v>0.4</v>
      </c>
      <c r="CI153" s="203"/>
      <c r="CJ153" s="203"/>
      <c r="CK153" s="203"/>
      <c r="CL153" s="203"/>
      <c r="CM153" s="203"/>
      <c r="CN153" s="203"/>
      <c r="CO153" s="203"/>
      <c r="CP153" s="203"/>
      <c r="CQ153" s="203"/>
      <c r="CR153" s="203"/>
      <c r="CS153" s="204"/>
      <c r="CT153" s="125">
        <v>19</v>
      </c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220" t="s">
        <v>340</v>
      </c>
      <c r="DJ153" s="221"/>
      <c r="DK153" s="221"/>
      <c r="DL153" s="221"/>
      <c r="DM153" s="221"/>
      <c r="DN153" s="221"/>
      <c r="DO153" s="221"/>
      <c r="DP153" s="221"/>
      <c r="DQ153" s="221"/>
      <c r="DR153" s="221"/>
      <c r="DS153" s="221"/>
      <c r="DT153" s="221"/>
      <c r="DU153" s="221"/>
      <c r="DV153" s="221"/>
      <c r="DW153" s="221"/>
      <c r="DX153" s="221"/>
      <c r="DY153" s="221"/>
      <c r="DZ153" s="221"/>
      <c r="EA153" s="221"/>
      <c r="EB153" s="221"/>
      <c r="EC153" s="221"/>
      <c r="ED153" s="221"/>
      <c r="EE153" s="221"/>
      <c r="EF153" s="222"/>
      <c r="EG153" s="2"/>
      <c r="EH153" s="2"/>
      <c r="EI153" s="2"/>
      <c r="ES153" s="2"/>
      <c r="ET153" s="2"/>
      <c r="EU153" s="2"/>
      <c r="EV153" s="2"/>
      <c r="EW153" s="2"/>
    </row>
    <row r="154" spans="1:153" s="22" customFormat="1" ht="36.75" customHeight="1">
      <c r="A154" s="195" t="s">
        <v>341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196"/>
      <c r="Y154" s="136" t="s">
        <v>162</v>
      </c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97" t="s">
        <v>418</v>
      </c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98"/>
      <c r="BS154" s="199">
        <v>466.1</v>
      </c>
      <c r="BT154" s="200"/>
      <c r="BU154" s="200"/>
      <c r="BV154" s="200"/>
      <c r="BW154" s="200"/>
      <c r="BX154" s="200"/>
      <c r="BY154" s="200"/>
      <c r="BZ154" s="200"/>
      <c r="CA154" s="200"/>
      <c r="CB154" s="200"/>
      <c r="CC154" s="200"/>
      <c r="CD154" s="200"/>
      <c r="CE154" s="200"/>
      <c r="CF154" s="200"/>
      <c r="CG154" s="201"/>
      <c r="CH154" s="202">
        <v>0.4</v>
      </c>
      <c r="CI154" s="203"/>
      <c r="CJ154" s="203"/>
      <c r="CK154" s="203"/>
      <c r="CL154" s="203"/>
      <c r="CM154" s="203"/>
      <c r="CN154" s="203"/>
      <c r="CO154" s="203"/>
      <c r="CP154" s="203"/>
      <c r="CQ154" s="203"/>
      <c r="CR154" s="203"/>
      <c r="CS154" s="204"/>
      <c r="CT154" s="125">
        <v>10</v>
      </c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223" t="s">
        <v>342</v>
      </c>
      <c r="DJ154" s="224"/>
      <c r="DK154" s="224"/>
      <c r="DL154" s="224"/>
      <c r="DM154" s="224"/>
      <c r="DN154" s="224"/>
      <c r="DO154" s="224"/>
      <c r="DP154" s="224"/>
      <c r="DQ154" s="224"/>
      <c r="DR154" s="224"/>
      <c r="DS154" s="224"/>
      <c r="DT154" s="224"/>
      <c r="DU154" s="224"/>
      <c r="DV154" s="224"/>
      <c r="DW154" s="224"/>
      <c r="DX154" s="224"/>
      <c r="DY154" s="224"/>
      <c r="DZ154" s="224"/>
      <c r="EA154" s="224"/>
      <c r="EB154" s="224"/>
      <c r="EC154" s="224"/>
      <c r="ED154" s="224"/>
      <c r="EE154" s="224"/>
      <c r="EF154" s="225"/>
      <c r="EG154" s="2"/>
      <c r="EH154" s="2"/>
      <c r="EI154" s="2"/>
      <c r="ES154" s="2"/>
      <c r="ET154" s="2"/>
      <c r="EU154" s="2"/>
      <c r="EV154" s="2"/>
      <c r="EW154" s="2"/>
    </row>
    <row r="155" spans="1:153" s="22" customFormat="1" ht="33" customHeight="1">
      <c r="A155" s="195" t="s">
        <v>345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196"/>
      <c r="Y155" s="136" t="s">
        <v>343</v>
      </c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97" t="s">
        <v>419</v>
      </c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98"/>
      <c r="BS155" s="199">
        <f>14499.31/1.18</f>
        <v>12287.550847457627</v>
      </c>
      <c r="BT155" s="200"/>
      <c r="BU155" s="200"/>
      <c r="BV155" s="200"/>
      <c r="BW155" s="200"/>
      <c r="BX155" s="200"/>
      <c r="BY155" s="200"/>
      <c r="BZ155" s="200"/>
      <c r="CA155" s="200"/>
      <c r="CB155" s="200"/>
      <c r="CC155" s="200"/>
      <c r="CD155" s="200"/>
      <c r="CE155" s="200"/>
      <c r="CF155" s="200"/>
      <c r="CG155" s="201"/>
      <c r="CH155" s="202">
        <v>0.4</v>
      </c>
      <c r="CI155" s="203"/>
      <c r="CJ155" s="203"/>
      <c r="CK155" s="203"/>
      <c r="CL155" s="203"/>
      <c r="CM155" s="203"/>
      <c r="CN155" s="203"/>
      <c r="CO155" s="203"/>
      <c r="CP155" s="203"/>
      <c r="CQ155" s="203"/>
      <c r="CR155" s="203"/>
      <c r="CS155" s="204"/>
      <c r="CT155" s="125">
        <v>15</v>
      </c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220" t="s">
        <v>344</v>
      </c>
      <c r="DJ155" s="221"/>
      <c r="DK155" s="221"/>
      <c r="DL155" s="221"/>
      <c r="DM155" s="221"/>
      <c r="DN155" s="221"/>
      <c r="DO155" s="221"/>
      <c r="DP155" s="221"/>
      <c r="DQ155" s="221"/>
      <c r="DR155" s="221"/>
      <c r="DS155" s="221"/>
      <c r="DT155" s="221"/>
      <c r="DU155" s="221"/>
      <c r="DV155" s="221"/>
      <c r="DW155" s="221"/>
      <c r="DX155" s="221"/>
      <c r="DY155" s="221"/>
      <c r="DZ155" s="221"/>
      <c r="EA155" s="221"/>
      <c r="EB155" s="221"/>
      <c r="EC155" s="221"/>
      <c r="ED155" s="221"/>
      <c r="EE155" s="221"/>
      <c r="EF155" s="222"/>
      <c r="EG155" s="2"/>
      <c r="EH155" s="2"/>
      <c r="EI155" s="2"/>
      <c r="ES155" s="2"/>
      <c r="ET155" s="2"/>
      <c r="EU155" s="2"/>
      <c r="EV155" s="2"/>
      <c r="EW155" s="2"/>
    </row>
    <row r="156" spans="1:153" s="22" customFormat="1" ht="39.75" customHeight="1">
      <c r="A156" s="195" t="s">
        <v>346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196"/>
      <c r="Y156" s="136" t="s">
        <v>347</v>
      </c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97" t="s">
        <v>420</v>
      </c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98"/>
      <c r="BS156" s="199">
        <v>466.1</v>
      </c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1"/>
      <c r="CH156" s="202">
        <v>0.4</v>
      </c>
      <c r="CI156" s="203"/>
      <c r="CJ156" s="203"/>
      <c r="CK156" s="203"/>
      <c r="CL156" s="203"/>
      <c r="CM156" s="203"/>
      <c r="CN156" s="203"/>
      <c r="CO156" s="203"/>
      <c r="CP156" s="203"/>
      <c r="CQ156" s="203"/>
      <c r="CR156" s="203"/>
      <c r="CS156" s="204"/>
      <c r="CT156" s="125">
        <v>4</v>
      </c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223" t="s">
        <v>234</v>
      </c>
      <c r="DJ156" s="224"/>
      <c r="DK156" s="224"/>
      <c r="DL156" s="224"/>
      <c r="DM156" s="224"/>
      <c r="DN156" s="224"/>
      <c r="DO156" s="224"/>
      <c r="DP156" s="224"/>
      <c r="DQ156" s="224"/>
      <c r="DR156" s="224"/>
      <c r="DS156" s="224"/>
      <c r="DT156" s="224"/>
      <c r="DU156" s="224"/>
      <c r="DV156" s="224"/>
      <c r="DW156" s="224"/>
      <c r="DX156" s="224"/>
      <c r="DY156" s="224"/>
      <c r="DZ156" s="224"/>
      <c r="EA156" s="224"/>
      <c r="EB156" s="224"/>
      <c r="EC156" s="224"/>
      <c r="ED156" s="224"/>
      <c r="EE156" s="224"/>
      <c r="EF156" s="225"/>
      <c r="EG156" s="2"/>
      <c r="EH156" s="2"/>
      <c r="EI156" s="2"/>
      <c r="ES156" s="2"/>
      <c r="ET156" s="2"/>
      <c r="EU156" s="2"/>
      <c r="EV156" s="2"/>
      <c r="EW156" s="2"/>
    </row>
    <row r="157" spans="1:153" s="22" customFormat="1" ht="42" customHeight="1">
      <c r="A157" s="195" t="s">
        <v>348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196"/>
      <c r="Y157" s="136" t="s">
        <v>349</v>
      </c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97" t="s">
        <v>421</v>
      </c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98"/>
      <c r="BS157" s="199">
        <v>466.1</v>
      </c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1"/>
      <c r="CH157" s="202">
        <v>0.4</v>
      </c>
      <c r="CI157" s="203"/>
      <c r="CJ157" s="203"/>
      <c r="CK157" s="203"/>
      <c r="CL157" s="203"/>
      <c r="CM157" s="203"/>
      <c r="CN157" s="203"/>
      <c r="CO157" s="203"/>
      <c r="CP157" s="203"/>
      <c r="CQ157" s="203"/>
      <c r="CR157" s="203"/>
      <c r="CS157" s="204"/>
      <c r="CT157" s="125">
        <v>5</v>
      </c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223" t="s">
        <v>350</v>
      </c>
      <c r="DJ157" s="224"/>
      <c r="DK157" s="224"/>
      <c r="DL157" s="224"/>
      <c r="DM157" s="224"/>
      <c r="DN157" s="224"/>
      <c r="DO157" s="224"/>
      <c r="DP157" s="224"/>
      <c r="DQ157" s="224"/>
      <c r="DR157" s="224"/>
      <c r="DS157" s="224"/>
      <c r="DT157" s="224"/>
      <c r="DU157" s="224"/>
      <c r="DV157" s="224"/>
      <c r="DW157" s="224"/>
      <c r="DX157" s="224"/>
      <c r="DY157" s="224"/>
      <c r="DZ157" s="224"/>
      <c r="EA157" s="224"/>
      <c r="EB157" s="224"/>
      <c r="EC157" s="224"/>
      <c r="ED157" s="224"/>
      <c r="EE157" s="224"/>
      <c r="EF157" s="225"/>
      <c r="EG157" s="2"/>
      <c r="EH157" s="2"/>
      <c r="EI157" s="2"/>
      <c r="ES157" s="2"/>
      <c r="ET157" s="2"/>
      <c r="EU157" s="2"/>
      <c r="EV157" s="2"/>
      <c r="EW157" s="2"/>
    </row>
    <row r="158" spans="1:153" s="22" customFormat="1" ht="38.25" customHeight="1">
      <c r="A158" s="195" t="s">
        <v>351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196"/>
      <c r="Y158" s="136" t="s">
        <v>352</v>
      </c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97" t="s">
        <v>422</v>
      </c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98"/>
      <c r="BS158" s="199">
        <f>8731.06/1.18</f>
        <v>7399.203389830508</v>
      </c>
      <c r="BT158" s="200"/>
      <c r="BU158" s="200"/>
      <c r="BV158" s="200"/>
      <c r="BW158" s="200"/>
      <c r="BX158" s="200"/>
      <c r="BY158" s="200"/>
      <c r="BZ158" s="200"/>
      <c r="CA158" s="200"/>
      <c r="CB158" s="200"/>
      <c r="CC158" s="200"/>
      <c r="CD158" s="200"/>
      <c r="CE158" s="200"/>
      <c r="CF158" s="200"/>
      <c r="CG158" s="201"/>
      <c r="CH158" s="202">
        <v>0.4</v>
      </c>
      <c r="CI158" s="203"/>
      <c r="CJ158" s="203"/>
      <c r="CK158" s="203"/>
      <c r="CL158" s="203"/>
      <c r="CM158" s="203"/>
      <c r="CN158" s="203"/>
      <c r="CO158" s="203"/>
      <c r="CP158" s="203"/>
      <c r="CQ158" s="203"/>
      <c r="CR158" s="203"/>
      <c r="CS158" s="204"/>
      <c r="CT158" s="125">
        <v>30</v>
      </c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220" t="s">
        <v>353</v>
      </c>
      <c r="DJ158" s="221"/>
      <c r="DK158" s="221"/>
      <c r="DL158" s="221"/>
      <c r="DM158" s="221"/>
      <c r="DN158" s="221"/>
      <c r="DO158" s="221"/>
      <c r="DP158" s="221"/>
      <c r="DQ158" s="221"/>
      <c r="DR158" s="221"/>
      <c r="DS158" s="221"/>
      <c r="DT158" s="221"/>
      <c r="DU158" s="221"/>
      <c r="DV158" s="221"/>
      <c r="DW158" s="221"/>
      <c r="DX158" s="221"/>
      <c r="DY158" s="221"/>
      <c r="DZ158" s="221"/>
      <c r="EA158" s="221"/>
      <c r="EB158" s="221"/>
      <c r="EC158" s="221"/>
      <c r="ED158" s="221"/>
      <c r="EE158" s="221"/>
      <c r="EF158" s="222"/>
      <c r="EG158" s="2"/>
      <c r="EH158" s="2"/>
      <c r="EI158" s="2"/>
      <c r="ES158" s="2"/>
      <c r="ET158" s="2"/>
      <c r="EU158" s="2"/>
      <c r="EV158" s="2"/>
      <c r="EW158" s="2"/>
    </row>
    <row r="159" spans="1:153" s="22" customFormat="1" ht="39.75" customHeight="1">
      <c r="A159" s="195" t="s">
        <v>357</v>
      </c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196"/>
      <c r="Y159" s="136" t="s">
        <v>358</v>
      </c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97" t="s">
        <v>423</v>
      </c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98"/>
      <c r="BS159" s="199">
        <v>466.1</v>
      </c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200"/>
      <c r="CD159" s="200"/>
      <c r="CE159" s="200"/>
      <c r="CF159" s="200"/>
      <c r="CG159" s="201"/>
      <c r="CH159" s="202">
        <v>0.4</v>
      </c>
      <c r="CI159" s="203"/>
      <c r="CJ159" s="203"/>
      <c r="CK159" s="203"/>
      <c r="CL159" s="203"/>
      <c r="CM159" s="203"/>
      <c r="CN159" s="203"/>
      <c r="CO159" s="203"/>
      <c r="CP159" s="203"/>
      <c r="CQ159" s="203"/>
      <c r="CR159" s="203"/>
      <c r="CS159" s="204"/>
      <c r="CT159" s="125">
        <v>15</v>
      </c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220" t="s">
        <v>440</v>
      </c>
      <c r="DJ159" s="221"/>
      <c r="DK159" s="221"/>
      <c r="DL159" s="221"/>
      <c r="DM159" s="221"/>
      <c r="DN159" s="221"/>
      <c r="DO159" s="221"/>
      <c r="DP159" s="221"/>
      <c r="DQ159" s="221"/>
      <c r="DR159" s="221"/>
      <c r="DS159" s="221"/>
      <c r="DT159" s="221"/>
      <c r="DU159" s="221"/>
      <c r="DV159" s="221"/>
      <c r="DW159" s="221"/>
      <c r="DX159" s="221"/>
      <c r="DY159" s="221"/>
      <c r="DZ159" s="221"/>
      <c r="EA159" s="221"/>
      <c r="EB159" s="221"/>
      <c r="EC159" s="221"/>
      <c r="ED159" s="221"/>
      <c r="EE159" s="221"/>
      <c r="EF159" s="222"/>
      <c r="EG159" s="2"/>
      <c r="EH159" s="2"/>
      <c r="EI159" s="2"/>
      <c r="ES159" s="2"/>
      <c r="ET159" s="2"/>
      <c r="EU159" s="2"/>
      <c r="EV159" s="2"/>
      <c r="EW159" s="2"/>
    </row>
    <row r="160" spans="1:153" s="22" customFormat="1" ht="40.5" customHeight="1">
      <c r="A160" s="195" t="s">
        <v>359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196"/>
      <c r="Y160" s="136" t="s">
        <v>360</v>
      </c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97" t="s">
        <v>424</v>
      </c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98"/>
      <c r="BS160" s="199">
        <v>466.1</v>
      </c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1"/>
      <c r="CH160" s="202">
        <v>0.4</v>
      </c>
      <c r="CI160" s="203"/>
      <c r="CJ160" s="203"/>
      <c r="CK160" s="203"/>
      <c r="CL160" s="203"/>
      <c r="CM160" s="203"/>
      <c r="CN160" s="203"/>
      <c r="CO160" s="203"/>
      <c r="CP160" s="203"/>
      <c r="CQ160" s="203"/>
      <c r="CR160" s="203"/>
      <c r="CS160" s="204"/>
      <c r="CT160" s="125">
        <v>2</v>
      </c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  <c r="DE160" s="125"/>
      <c r="DF160" s="125"/>
      <c r="DG160" s="125"/>
      <c r="DH160" s="125"/>
      <c r="DI160" s="223" t="s">
        <v>234</v>
      </c>
      <c r="DJ160" s="224"/>
      <c r="DK160" s="224"/>
      <c r="DL160" s="224"/>
      <c r="DM160" s="224"/>
      <c r="DN160" s="224"/>
      <c r="DO160" s="224"/>
      <c r="DP160" s="224"/>
      <c r="DQ160" s="224"/>
      <c r="DR160" s="224"/>
      <c r="DS160" s="224"/>
      <c r="DT160" s="224"/>
      <c r="DU160" s="224"/>
      <c r="DV160" s="224"/>
      <c r="DW160" s="224"/>
      <c r="DX160" s="224"/>
      <c r="DY160" s="224"/>
      <c r="DZ160" s="224"/>
      <c r="EA160" s="224"/>
      <c r="EB160" s="224"/>
      <c r="EC160" s="224"/>
      <c r="ED160" s="224"/>
      <c r="EE160" s="224"/>
      <c r="EF160" s="225"/>
      <c r="EG160" s="2"/>
      <c r="EH160" s="2"/>
      <c r="EI160" s="2"/>
      <c r="ES160" s="2"/>
      <c r="ET160" s="2"/>
      <c r="EU160" s="2"/>
      <c r="EV160" s="2"/>
      <c r="EW160" s="2"/>
    </row>
    <row r="161" spans="1:153" s="22" customFormat="1" ht="38.25" customHeight="1">
      <c r="A161" s="195" t="s">
        <v>361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196"/>
      <c r="Y161" s="136" t="s">
        <v>360</v>
      </c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97" t="s">
        <v>425</v>
      </c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98"/>
      <c r="BS161" s="199">
        <v>466.1</v>
      </c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200"/>
      <c r="CG161" s="201"/>
      <c r="CH161" s="202">
        <v>0.4</v>
      </c>
      <c r="CI161" s="203"/>
      <c r="CJ161" s="203"/>
      <c r="CK161" s="203"/>
      <c r="CL161" s="203"/>
      <c r="CM161" s="203"/>
      <c r="CN161" s="203"/>
      <c r="CO161" s="203"/>
      <c r="CP161" s="203"/>
      <c r="CQ161" s="203"/>
      <c r="CR161" s="203"/>
      <c r="CS161" s="204"/>
      <c r="CT161" s="125">
        <v>15</v>
      </c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DI161" s="220" t="s">
        <v>362</v>
      </c>
      <c r="DJ161" s="221"/>
      <c r="DK161" s="221"/>
      <c r="DL161" s="221"/>
      <c r="DM161" s="221"/>
      <c r="DN161" s="221"/>
      <c r="DO161" s="221"/>
      <c r="DP161" s="221"/>
      <c r="DQ161" s="221"/>
      <c r="DR161" s="221"/>
      <c r="DS161" s="221"/>
      <c r="DT161" s="221"/>
      <c r="DU161" s="221"/>
      <c r="DV161" s="221"/>
      <c r="DW161" s="221"/>
      <c r="DX161" s="221"/>
      <c r="DY161" s="221"/>
      <c r="DZ161" s="221"/>
      <c r="EA161" s="221"/>
      <c r="EB161" s="221"/>
      <c r="EC161" s="221"/>
      <c r="ED161" s="221"/>
      <c r="EE161" s="221"/>
      <c r="EF161" s="222"/>
      <c r="EG161" s="2"/>
      <c r="EH161" s="2"/>
      <c r="EI161" s="2"/>
      <c r="ES161" s="2"/>
      <c r="ET161" s="2"/>
      <c r="EU161" s="2"/>
      <c r="EV161" s="2"/>
      <c r="EW161" s="2"/>
    </row>
    <row r="162" spans="1:153" s="22" customFormat="1" ht="44.25" customHeight="1">
      <c r="A162" s="195" t="s">
        <v>273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196"/>
      <c r="Y162" s="136" t="s">
        <v>363</v>
      </c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97" t="s">
        <v>426</v>
      </c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98"/>
      <c r="BS162" s="199">
        <f>5801.14/1.18</f>
        <v>4916.220338983051</v>
      </c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1"/>
      <c r="CH162" s="202">
        <v>0.4</v>
      </c>
      <c r="CI162" s="203"/>
      <c r="CJ162" s="203"/>
      <c r="CK162" s="203"/>
      <c r="CL162" s="203"/>
      <c r="CM162" s="203"/>
      <c r="CN162" s="203"/>
      <c r="CO162" s="203"/>
      <c r="CP162" s="203"/>
      <c r="CQ162" s="203"/>
      <c r="CR162" s="203"/>
      <c r="CS162" s="204"/>
      <c r="CT162" s="125">
        <v>6</v>
      </c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223" t="s">
        <v>328</v>
      </c>
      <c r="DJ162" s="224"/>
      <c r="DK162" s="224"/>
      <c r="DL162" s="224"/>
      <c r="DM162" s="224"/>
      <c r="DN162" s="224"/>
      <c r="DO162" s="224"/>
      <c r="DP162" s="224"/>
      <c r="DQ162" s="224"/>
      <c r="DR162" s="224"/>
      <c r="DS162" s="224"/>
      <c r="DT162" s="224"/>
      <c r="DU162" s="224"/>
      <c r="DV162" s="224"/>
      <c r="DW162" s="224"/>
      <c r="DX162" s="224"/>
      <c r="DY162" s="224"/>
      <c r="DZ162" s="224"/>
      <c r="EA162" s="224"/>
      <c r="EB162" s="224"/>
      <c r="EC162" s="224"/>
      <c r="ED162" s="224"/>
      <c r="EE162" s="224"/>
      <c r="EF162" s="225"/>
      <c r="EG162" s="2"/>
      <c r="EH162" s="2"/>
      <c r="EI162" s="2"/>
      <c r="ES162" s="2"/>
      <c r="ET162" s="2"/>
      <c r="EU162" s="2"/>
      <c r="EV162" s="2"/>
      <c r="EW162" s="2"/>
    </row>
    <row r="163" spans="1:153" s="22" customFormat="1" ht="40.5" customHeight="1">
      <c r="A163" s="195" t="s">
        <v>364</v>
      </c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196"/>
      <c r="Y163" s="136" t="s">
        <v>365</v>
      </c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97" t="s">
        <v>427</v>
      </c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98"/>
      <c r="BS163" s="199">
        <f>20372.4/1.18</f>
        <v>17264.745762711867</v>
      </c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1"/>
      <c r="CH163" s="217">
        <v>10</v>
      </c>
      <c r="CI163" s="218"/>
      <c r="CJ163" s="218"/>
      <c r="CK163" s="218"/>
      <c r="CL163" s="218"/>
      <c r="CM163" s="218"/>
      <c r="CN163" s="218"/>
      <c r="CO163" s="218"/>
      <c r="CP163" s="218"/>
      <c r="CQ163" s="218"/>
      <c r="CR163" s="218"/>
      <c r="CS163" s="219"/>
      <c r="CT163" s="125">
        <v>70</v>
      </c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220" t="s">
        <v>366</v>
      </c>
      <c r="DJ163" s="221"/>
      <c r="DK163" s="221"/>
      <c r="DL163" s="221"/>
      <c r="DM163" s="221"/>
      <c r="DN163" s="221"/>
      <c r="DO163" s="221"/>
      <c r="DP163" s="221"/>
      <c r="DQ163" s="221"/>
      <c r="DR163" s="221"/>
      <c r="DS163" s="221"/>
      <c r="DT163" s="221"/>
      <c r="DU163" s="221"/>
      <c r="DV163" s="221"/>
      <c r="DW163" s="221"/>
      <c r="DX163" s="221"/>
      <c r="DY163" s="221"/>
      <c r="DZ163" s="221"/>
      <c r="EA163" s="221"/>
      <c r="EB163" s="221"/>
      <c r="EC163" s="221"/>
      <c r="ED163" s="221"/>
      <c r="EE163" s="221"/>
      <c r="EF163" s="222"/>
      <c r="EG163" s="2"/>
      <c r="EH163" s="2"/>
      <c r="EI163" s="2"/>
      <c r="ES163" s="2"/>
      <c r="ET163" s="2"/>
      <c r="EU163" s="2"/>
      <c r="EV163" s="2"/>
      <c r="EW163" s="2"/>
    </row>
    <row r="164" spans="1:153" s="22" customFormat="1" ht="42" customHeight="1">
      <c r="A164" s="195" t="s">
        <v>367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196"/>
      <c r="Y164" s="136" t="s">
        <v>210</v>
      </c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97" t="s">
        <v>428</v>
      </c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98"/>
      <c r="BS164" s="199">
        <v>466.1</v>
      </c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1"/>
      <c r="CH164" s="202">
        <v>0.4</v>
      </c>
      <c r="CI164" s="203"/>
      <c r="CJ164" s="203"/>
      <c r="CK164" s="203"/>
      <c r="CL164" s="203"/>
      <c r="CM164" s="203"/>
      <c r="CN164" s="203"/>
      <c r="CO164" s="203"/>
      <c r="CP164" s="203"/>
      <c r="CQ164" s="203"/>
      <c r="CR164" s="203"/>
      <c r="CS164" s="204"/>
      <c r="CT164" s="125">
        <v>2</v>
      </c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DI164" s="223" t="s">
        <v>234</v>
      </c>
      <c r="DJ164" s="224"/>
      <c r="DK164" s="224"/>
      <c r="DL164" s="224"/>
      <c r="DM164" s="224"/>
      <c r="DN164" s="224"/>
      <c r="DO164" s="224"/>
      <c r="DP164" s="224"/>
      <c r="DQ164" s="224"/>
      <c r="DR164" s="224"/>
      <c r="DS164" s="224"/>
      <c r="DT164" s="224"/>
      <c r="DU164" s="224"/>
      <c r="DV164" s="224"/>
      <c r="DW164" s="224"/>
      <c r="DX164" s="224"/>
      <c r="DY164" s="224"/>
      <c r="DZ164" s="224"/>
      <c r="EA164" s="224"/>
      <c r="EB164" s="224"/>
      <c r="EC164" s="224"/>
      <c r="ED164" s="224"/>
      <c r="EE164" s="224"/>
      <c r="EF164" s="225"/>
      <c r="EG164" s="2"/>
      <c r="EH164" s="2"/>
      <c r="EI164" s="2"/>
      <c r="ES164" s="2"/>
      <c r="ET164" s="2"/>
      <c r="EU164" s="2"/>
      <c r="EV164" s="2"/>
      <c r="EW164" s="2"/>
    </row>
    <row r="165" spans="1:153" s="22" customFormat="1" ht="39.75" customHeight="1">
      <c r="A165" s="195" t="s">
        <v>368</v>
      </c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196"/>
      <c r="Y165" s="136" t="s">
        <v>365</v>
      </c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97" t="s">
        <v>429</v>
      </c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98"/>
      <c r="BS165" s="199">
        <f>4192.88/1.18</f>
        <v>3553.2881355932204</v>
      </c>
      <c r="BT165" s="200"/>
      <c r="BU165" s="200"/>
      <c r="BV165" s="200"/>
      <c r="BW165" s="200"/>
      <c r="BX165" s="200"/>
      <c r="BY165" s="200"/>
      <c r="BZ165" s="200"/>
      <c r="CA165" s="200"/>
      <c r="CB165" s="200"/>
      <c r="CC165" s="200"/>
      <c r="CD165" s="200"/>
      <c r="CE165" s="200"/>
      <c r="CF165" s="200"/>
      <c r="CG165" s="201"/>
      <c r="CH165" s="202">
        <v>0.4</v>
      </c>
      <c r="CI165" s="203"/>
      <c r="CJ165" s="203"/>
      <c r="CK165" s="203"/>
      <c r="CL165" s="203"/>
      <c r="CM165" s="203"/>
      <c r="CN165" s="203"/>
      <c r="CO165" s="203"/>
      <c r="CP165" s="203"/>
      <c r="CQ165" s="203"/>
      <c r="CR165" s="203"/>
      <c r="CS165" s="204"/>
      <c r="CT165" s="125">
        <v>17</v>
      </c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DI165" s="220" t="s">
        <v>369</v>
      </c>
      <c r="DJ165" s="221"/>
      <c r="DK165" s="221"/>
      <c r="DL165" s="221"/>
      <c r="DM165" s="221"/>
      <c r="DN165" s="221"/>
      <c r="DO165" s="221"/>
      <c r="DP165" s="221"/>
      <c r="DQ165" s="221"/>
      <c r="DR165" s="221"/>
      <c r="DS165" s="221"/>
      <c r="DT165" s="221"/>
      <c r="DU165" s="221"/>
      <c r="DV165" s="221"/>
      <c r="DW165" s="221"/>
      <c r="DX165" s="221"/>
      <c r="DY165" s="221"/>
      <c r="DZ165" s="221"/>
      <c r="EA165" s="221"/>
      <c r="EB165" s="221"/>
      <c r="EC165" s="221"/>
      <c r="ED165" s="221"/>
      <c r="EE165" s="221"/>
      <c r="EF165" s="222"/>
      <c r="EG165" s="2"/>
      <c r="EH165" s="2"/>
      <c r="EI165" s="2"/>
      <c r="ES165" s="2"/>
      <c r="ET165" s="2"/>
      <c r="EU165" s="2"/>
      <c r="EV165" s="2"/>
      <c r="EW165" s="2"/>
    </row>
    <row r="166" spans="1:153" s="22" customFormat="1" ht="35.25" customHeight="1">
      <c r="A166" s="195" t="s">
        <v>281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196"/>
      <c r="Y166" s="136" t="s">
        <v>370</v>
      </c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97" t="s">
        <v>430</v>
      </c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98"/>
      <c r="BS166" s="199">
        <f>40744.93/1.18</f>
        <v>34529.601694915254</v>
      </c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1"/>
      <c r="CH166" s="217">
        <v>10</v>
      </c>
      <c r="CI166" s="218"/>
      <c r="CJ166" s="218"/>
      <c r="CK166" s="218"/>
      <c r="CL166" s="218"/>
      <c r="CM166" s="218"/>
      <c r="CN166" s="218"/>
      <c r="CO166" s="218"/>
      <c r="CP166" s="218"/>
      <c r="CQ166" s="218"/>
      <c r="CR166" s="218"/>
      <c r="CS166" s="219"/>
      <c r="CT166" s="125">
        <v>140</v>
      </c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220" t="s">
        <v>283</v>
      </c>
      <c r="DJ166" s="221"/>
      <c r="DK166" s="221"/>
      <c r="DL166" s="221"/>
      <c r="DM166" s="221"/>
      <c r="DN166" s="221"/>
      <c r="DO166" s="221"/>
      <c r="DP166" s="221"/>
      <c r="DQ166" s="221"/>
      <c r="DR166" s="221"/>
      <c r="DS166" s="221"/>
      <c r="DT166" s="221"/>
      <c r="DU166" s="221"/>
      <c r="DV166" s="221"/>
      <c r="DW166" s="221"/>
      <c r="DX166" s="221"/>
      <c r="DY166" s="221"/>
      <c r="DZ166" s="221"/>
      <c r="EA166" s="221"/>
      <c r="EB166" s="221"/>
      <c r="EC166" s="221"/>
      <c r="ED166" s="221"/>
      <c r="EE166" s="221"/>
      <c r="EF166" s="222"/>
      <c r="EG166" s="2"/>
      <c r="EH166" s="2"/>
      <c r="EI166" s="2"/>
      <c r="ES166" s="2"/>
      <c r="ET166" s="2"/>
      <c r="EU166" s="2"/>
      <c r="EV166" s="2"/>
      <c r="EW166" s="2"/>
    </row>
    <row r="167" spans="1:153" s="22" customFormat="1" ht="35.25" customHeight="1">
      <c r="A167" s="195" t="s">
        <v>431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196"/>
      <c r="Y167" s="136" t="s">
        <v>372</v>
      </c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97" t="s">
        <v>432</v>
      </c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98"/>
      <c r="BS167" s="199">
        <v>466.1</v>
      </c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1"/>
      <c r="CH167" s="202">
        <v>0.4</v>
      </c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4"/>
      <c r="CT167" s="125">
        <v>2</v>
      </c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223" t="s">
        <v>234</v>
      </c>
      <c r="DJ167" s="224"/>
      <c r="DK167" s="224"/>
      <c r="DL167" s="224"/>
      <c r="DM167" s="224"/>
      <c r="DN167" s="224"/>
      <c r="DO167" s="224"/>
      <c r="DP167" s="224"/>
      <c r="DQ167" s="224"/>
      <c r="DR167" s="224"/>
      <c r="DS167" s="224"/>
      <c r="DT167" s="224"/>
      <c r="DU167" s="224"/>
      <c r="DV167" s="224"/>
      <c r="DW167" s="224"/>
      <c r="DX167" s="224"/>
      <c r="DY167" s="224"/>
      <c r="DZ167" s="224"/>
      <c r="EA167" s="224"/>
      <c r="EB167" s="224"/>
      <c r="EC167" s="224"/>
      <c r="ED167" s="224"/>
      <c r="EE167" s="224"/>
      <c r="EF167" s="225"/>
      <c r="EG167" s="2"/>
      <c r="EH167" s="2"/>
      <c r="EI167" s="2"/>
      <c r="ES167" s="2"/>
      <c r="ET167" s="2"/>
      <c r="EU167" s="2"/>
      <c r="EV167" s="2"/>
      <c r="EW167" s="2"/>
    </row>
    <row r="168" spans="1:153" s="22" customFormat="1" ht="29.25" customHeight="1">
      <c r="A168" s="195" t="s">
        <v>371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196"/>
      <c r="Y168" s="136" t="s">
        <v>372</v>
      </c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97" t="s">
        <v>433</v>
      </c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98"/>
      <c r="BS168" s="199">
        <f>43655.28/1.18</f>
        <v>36996</v>
      </c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1"/>
      <c r="CH168" s="217">
        <v>10</v>
      </c>
      <c r="CI168" s="218"/>
      <c r="CJ168" s="218"/>
      <c r="CK168" s="218"/>
      <c r="CL168" s="218"/>
      <c r="CM168" s="218"/>
      <c r="CN168" s="218"/>
      <c r="CO168" s="218"/>
      <c r="CP168" s="218"/>
      <c r="CQ168" s="218"/>
      <c r="CR168" s="218"/>
      <c r="CS168" s="219"/>
      <c r="CT168" s="125">
        <v>150</v>
      </c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220" t="s">
        <v>373</v>
      </c>
      <c r="DJ168" s="221"/>
      <c r="DK168" s="221"/>
      <c r="DL168" s="221"/>
      <c r="DM168" s="221"/>
      <c r="DN168" s="221"/>
      <c r="DO168" s="221"/>
      <c r="DP168" s="221"/>
      <c r="DQ168" s="221"/>
      <c r="DR168" s="221"/>
      <c r="DS168" s="221"/>
      <c r="DT168" s="221"/>
      <c r="DU168" s="221"/>
      <c r="DV168" s="221"/>
      <c r="DW168" s="221"/>
      <c r="DX168" s="221"/>
      <c r="DY168" s="221"/>
      <c r="DZ168" s="221"/>
      <c r="EA168" s="221"/>
      <c r="EB168" s="221"/>
      <c r="EC168" s="221"/>
      <c r="ED168" s="221"/>
      <c r="EE168" s="221"/>
      <c r="EF168" s="222"/>
      <c r="EG168" s="2"/>
      <c r="EH168" s="2"/>
      <c r="EI168" s="2"/>
      <c r="ES168" s="2"/>
      <c r="ET168" s="2"/>
      <c r="EU168" s="2"/>
      <c r="EV168" s="2"/>
      <c r="EW168" s="2"/>
    </row>
    <row r="169" spans="1:153" s="22" customFormat="1" ht="43.5" customHeight="1">
      <c r="A169" s="195" t="s">
        <v>435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196"/>
      <c r="Y169" s="136" t="s">
        <v>374</v>
      </c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97" t="s">
        <v>434</v>
      </c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98"/>
      <c r="BS169" s="199">
        <f>8731.06/1.18</f>
        <v>7399.203389830508</v>
      </c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1"/>
      <c r="CH169" s="202">
        <v>0.4</v>
      </c>
      <c r="CI169" s="203"/>
      <c r="CJ169" s="203"/>
      <c r="CK169" s="203"/>
      <c r="CL169" s="203"/>
      <c r="CM169" s="203"/>
      <c r="CN169" s="203"/>
      <c r="CO169" s="203"/>
      <c r="CP169" s="203"/>
      <c r="CQ169" s="203"/>
      <c r="CR169" s="203"/>
      <c r="CS169" s="204"/>
      <c r="CT169" s="125">
        <v>30</v>
      </c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220" t="s">
        <v>375</v>
      </c>
      <c r="DJ169" s="221"/>
      <c r="DK169" s="221"/>
      <c r="DL169" s="221"/>
      <c r="DM169" s="221"/>
      <c r="DN169" s="221"/>
      <c r="DO169" s="221"/>
      <c r="DP169" s="221"/>
      <c r="DQ169" s="221"/>
      <c r="DR169" s="221"/>
      <c r="DS169" s="221"/>
      <c r="DT169" s="221"/>
      <c r="DU169" s="221"/>
      <c r="DV169" s="221"/>
      <c r="DW169" s="221"/>
      <c r="DX169" s="221"/>
      <c r="DY169" s="221"/>
      <c r="DZ169" s="221"/>
      <c r="EA169" s="221"/>
      <c r="EB169" s="221"/>
      <c r="EC169" s="221"/>
      <c r="ED169" s="221"/>
      <c r="EE169" s="221"/>
      <c r="EF169" s="222"/>
      <c r="EG169" s="2"/>
      <c r="EH169" s="2"/>
      <c r="EI169" s="2"/>
      <c r="ES169" s="2"/>
      <c r="ET169" s="2"/>
      <c r="EU169" s="2"/>
      <c r="EV169" s="2"/>
      <c r="EW169" s="2"/>
    </row>
    <row r="170" spans="1:153" s="22" customFormat="1" ht="29.25" customHeight="1">
      <c r="A170" s="195" t="s">
        <v>315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196"/>
      <c r="Y170" s="136" t="s">
        <v>376</v>
      </c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97" t="s">
        <v>436</v>
      </c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98"/>
      <c r="BS170" s="199">
        <f>2328.29/1.18</f>
        <v>1973.1271186440679</v>
      </c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1"/>
      <c r="CH170" s="202">
        <v>0.4</v>
      </c>
      <c r="CI170" s="203"/>
      <c r="CJ170" s="203"/>
      <c r="CK170" s="203"/>
      <c r="CL170" s="203"/>
      <c r="CM170" s="203"/>
      <c r="CN170" s="203"/>
      <c r="CO170" s="203"/>
      <c r="CP170" s="203"/>
      <c r="CQ170" s="203"/>
      <c r="CR170" s="203"/>
      <c r="CS170" s="204"/>
      <c r="CT170" s="125">
        <v>8</v>
      </c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220" t="s">
        <v>317</v>
      </c>
      <c r="DJ170" s="221"/>
      <c r="DK170" s="221"/>
      <c r="DL170" s="221"/>
      <c r="DM170" s="221"/>
      <c r="DN170" s="221"/>
      <c r="DO170" s="221"/>
      <c r="DP170" s="221"/>
      <c r="DQ170" s="221"/>
      <c r="DR170" s="221"/>
      <c r="DS170" s="221"/>
      <c r="DT170" s="221"/>
      <c r="DU170" s="221"/>
      <c r="DV170" s="221"/>
      <c r="DW170" s="221"/>
      <c r="DX170" s="221"/>
      <c r="DY170" s="221"/>
      <c r="DZ170" s="221"/>
      <c r="EA170" s="221"/>
      <c r="EB170" s="221"/>
      <c r="EC170" s="221"/>
      <c r="ED170" s="221"/>
      <c r="EE170" s="221"/>
      <c r="EF170" s="222"/>
      <c r="EG170" s="2"/>
      <c r="EH170" s="2"/>
      <c r="EI170" s="2"/>
      <c r="ES170" s="2"/>
      <c r="ET170" s="2"/>
      <c r="EU170" s="2"/>
      <c r="EV170" s="2"/>
      <c r="EW170" s="2"/>
    </row>
    <row r="171" spans="1:153" s="22" customFormat="1" ht="29.25" customHeight="1">
      <c r="A171" s="195" t="s">
        <v>253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196"/>
      <c r="Y171" s="136" t="s">
        <v>376</v>
      </c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97" t="s">
        <v>437</v>
      </c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98"/>
      <c r="BS171" s="199">
        <f>37019.68/1.18</f>
        <v>31372.610169491527</v>
      </c>
      <c r="BT171" s="200"/>
      <c r="BU171" s="200"/>
      <c r="BV171" s="200"/>
      <c r="BW171" s="200"/>
      <c r="BX171" s="200"/>
      <c r="BY171" s="200"/>
      <c r="BZ171" s="200"/>
      <c r="CA171" s="200"/>
      <c r="CB171" s="200"/>
      <c r="CC171" s="200"/>
      <c r="CD171" s="200"/>
      <c r="CE171" s="200"/>
      <c r="CF171" s="200"/>
      <c r="CG171" s="201"/>
      <c r="CH171" s="202">
        <v>0.4</v>
      </c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4"/>
      <c r="CT171" s="125">
        <v>127.2</v>
      </c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220" t="s">
        <v>377</v>
      </c>
      <c r="DJ171" s="221"/>
      <c r="DK171" s="221"/>
      <c r="DL171" s="221"/>
      <c r="DM171" s="221"/>
      <c r="DN171" s="221"/>
      <c r="DO171" s="221"/>
      <c r="DP171" s="221"/>
      <c r="DQ171" s="221"/>
      <c r="DR171" s="221"/>
      <c r="DS171" s="221"/>
      <c r="DT171" s="221"/>
      <c r="DU171" s="221"/>
      <c r="DV171" s="221"/>
      <c r="DW171" s="221"/>
      <c r="DX171" s="221"/>
      <c r="DY171" s="221"/>
      <c r="DZ171" s="221"/>
      <c r="EA171" s="221"/>
      <c r="EB171" s="221"/>
      <c r="EC171" s="221"/>
      <c r="ED171" s="221"/>
      <c r="EE171" s="221"/>
      <c r="EF171" s="222"/>
      <c r="EG171" s="2"/>
      <c r="EH171" s="2"/>
      <c r="EI171" s="2"/>
      <c r="ES171" s="2"/>
      <c r="ET171" s="2"/>
      <c r="EU171" s="2"/>
      <c r="EV171" s="2"/>
      <c r="EW171" s="2"/>
    </row>
    <row r="172" spans="1:153" s="22" customFormat="1" ht="35.25" customHeight="1">
      <c r="A172" s="195" t="s">
        <v>378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196"/>
      <c r="Y172" s="136" t="s">
        <v>219</v>
      </c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97" t="s">
        <v>438</v>
      </c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98"/>
      <c r="BS172" s="199">
        <v>466.1</v>
      </c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1"/>
      <c r="CH172" s="202">
        <v>0.4</v>
      </c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4"/>
      <c r="CT172" s="125">
        <v>2</v>
      </c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DI172" s="223" t="s">
        <v>234</v>
      </c>
      <c r="DJ172" s="224"/>
      <c r="DK172" s="224"/>
      <c r="DL172" s="224"/>
      <c r="DM172" s="224"/>
      <c r="DN172" s="224"/>
      <c r="DO172" s="224"/>
      <c r="DP172" s="224"/>
      <c r="DQ172" s="224"/>
      <c r="DR172" s="224"/>
      <c r="DS172" s="224"/>
      <c r="DT172" s="224"/>
      <c r="DU172" s="224"/>
      <c r="DV172" s="224"/>
      <c r="DW172" s="224"/>
      <c r="DX172" s="224"/>
      <c r="DY172" s="224"/>
      <c r="DZ172" s="224"/>
      <c r="EA172" s="224"/>
      <c r="EB172" s="224"/>
      <c r="EC172" s="224"/>
      <c r="ED172" s="224"/>
      <c r="EE172" s="224"/>
      <c r="EF172" s="225"/>
      <c r="EG172" s="2"/>
      <c r="EH172" s="2"/>
      <c r="EI172" s="2"/>
      <c r="ES172" s="2"/>
      <c r="ET172" s="2"/>
      <c r="EU172" s="2"/>
      <c r="EV172" s="2"/>
      <c r="EW172" s="2"/>
    </row>
    <row r="173" spans="1:153" s="22" customFormat="1" ht="12.75">
      <c r="A173" s="195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19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211" t="s">
        <v>12</v>
      </c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3"/>
      <c r="BS173" s="199">
        <f>SUM(BS108:CG172)</f>
        <v>854139.665084745</v>
      </c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3"/>
      <c r="CH173" s="211" t="s">
        <v>12</v>
      </c>
      <c r="CI173" s="212"/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3"/>
      <c r="CT173" s="211" t="s">
        <v>12</v>
      </c>
      <c r="CU173" s="212"/>
      <c r="CV173" s="212"/>
      <c r="CW173" s="212"/>
      <c r="CX173" s="212"/>
      <c r="CY173" s="212"/>
      <c r="CZ173" s="212"/>
      <c r="DA173" s="212"/>
      <c r="DB173" s="212"/>
      <c r="DC173" s="212"/>
      <c r="DD173" s="212"/>
      <c r="DE173" s="212"/>
      <c r="DF173" s="212"/>
      <c r="DG173" s="212"/>
      <c r="DH173" s="213"/>
      <c r="DI173" s="211" t="s">
        <v>12</v>
      </c>
      <c r="DJ173" s="212"/>
      <c r="DK173" s="212"/>
      <c r="DL173" s="212"/>
      <c r="DM173" s="212"/>
      <c r="DN173" s="212"/>
      <c r="DO173" s="212"/>
      <c r="DP173" s="212"/>
      <c r="DQ173" s="212"/>
      <c r="DR173" s="212"/>
      <c r="DS173" s="212"/>
      <c r="DT173" s="212"/>
      <c r="DU173" s="212"/>
      <c r="DV173" s="212"/>
      <c r="DW173" s="212"/>
      <c r="DX173" s="212"/>
      <c r="DY173" s="212"/>
      <c r="DZ173" s="212"/>
      <c r="EA173" s="212"/>
      <c r="EB173" s="212"/>
      <c r="EC173" s="212"/>
      <c r="ED173" s="212"/>
      <c r="EE173" s="212"/>
      <c r="EF173" s="213"/>
      <c r="EG173" s="2"/>
      <c r="EH173" s="2"/>
      <c r="EI173" s="2"/>
      <c r="ES173" s="2"/>
      <c r="ET173" s="2"/>
      <c r="EU173" s="2"/>
      <c r="EV173" s="2"/>
      <c r="EW173" s="2"/>
    </row>
    <row r="174" spans="1:139" s="22" customFormat="1" ht="15.75">
      <c r="A174" s="31"/>
      <c r="B174" s="126" t="s">
        <v>5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7"/>
      <c r="Y174" s="208" t="s">
        <v>12</v>
      </c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10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19"/>
      <c r="EE174" s="19"/>
      <c r="EF174" s="19"/>
      <c r="EG174" s="19"/>
      <c r="EH174" s="19"/>
      <c r="EI174" s="19"/>
    </row>
    <row r="175" spans="1:139" s="22" customFormat="1" ht="15.75">
      <c r="A175" s="19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19"/>
      <c r="EE175" s="19"/>
      <c r="EF175" s="19"/>
      <c r="EG175" s="19"/>
      <c r="EH175" s="19"/>
      <c r="EI175" s="19"/>
    </row>
    <row r="176" spans="1:139" s="22" customFormat="1" ht="15.75">
      <c r="A176" s="236" t="s">
        <v>36</v>
      </c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36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  <c r="BP176" s="236"/>
      <c r="BQ176" s="236"/>
      <c r="BR176" s="236"/>
      <c r="BS176" s="236"/>
      <c r="BT176" s="236"/>
      <c r="BU176" s="236"/>
      <c r="BV176" s="236"/>
      <c r="BW176" s="236"/>
      <c r="BX176" s="236"/>
      <c r="BY176" s="236"/>
      <c r="BZ176" s="236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  <c r="CM176" s="236"/>
      <c r="CN176" s="236"/>
      <c r="CO176" s="236"/>
      <c r="CP176" s="236"/>
      <c r="CQ176" s="236"/>
      <c r="CR176" s="236"/>
      <c r="CS176" s="236"/>
      <c r="CT176" s="236"/>
      <c r="CU176" s="236"/>
      <c r="CV176" s="236"/>
      <c r="CW176" s="236"/>
      <c r="CX176" s="236"/>
      <c r="CY176" s="236"/>
      <c r="CZ176" s="236"/>
      <c r="DA176" s="236"/>
      <c r="DB176" s="236"/>
      <c r="DC176" s="236"/>
      <c r="DD176" s="236"/>
      <c r="DE176" s="236"/>
      <c r="DF176" s="236"/>
      <c r="DG176" s="236"/>
      <c r="DH176" s="236"/>
      <c r="DI176" s="236"/>
      <c r="DJ176" s="236"/>
      <c r="DK176" s="236"/>
      <c r="DL176" s="236"/>
      <c r="DM176" s="236"/>
      <c r="DN176" s="236"/>
      <c r="DO176" s="236"/>
      <c r="DP176" s="236"/>
      <c r="DQ176" s="236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19"/>
      <c r="EE176" s="19"/>
      <c r="EF176" s="19"/>
      <c r="EG176" s="19"/>
      <c r="EH176" s="19"/>
      <c r="EI176" s="19"/>
    </row>
    <row r="177" spans="1:139" s="22" customFormat="1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20"/>
      <c r="EE177" s="20"/>
      <c r="EF177" s="20"/>
      <c r="EG177" s="20"/>
      <c r="EH177" s="20"/>
      <c r="EI177" s="20"/>
    </row>
    <row r="178" spans="1:139" s="22" customFormat="1" ht="12.75" customHeight="1">
      <c r="A178" s="140" t="s">
        <v>18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 t="s">
        <v>30</v>
      </c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6" t="s">
        <v>34</v>
      </c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8"/>
      <c r="BS178" s="140" t="s">
        <v>19</v>
      </c>
      <c r="BT178" s="140"/>
      <c r="BU178" s="140"/>
      <c r="BV178" s="140"/>
      <c r="BW178" s="140"/>
      <c r="BX178" s="140"/>
      <c r="BY178" s="140"/>
      <c r="BZ178" s="140"/>
      <c r="CA178" s="140"/>
      <c r="CB178" s="140"/>
      <c r="CC178" s="140"/>
      <c r="CD178" s="140"/>
      <c r="CE178" s="140" t="s">
        <v>35</v>
      </c>
      <c r="CF178" s="140"/>
      <c r="CG178" s="140"/>
      <c r="CH178" s="140"/>
      <c r="CI178" s="140"/>
      <c r="CJ178" s="140"/>
      <c r="CK178" s="140"/>
      <c r="CL178" s="140"/>
      <c r="CM178" s="140"/>
      <c r="CN178" s="140"/>
      <c r="CO178" s="140"/>
      <c r="CP178" s="140"/>
      <c r="CQ178" s="140"/>
      <c r="CR178" s="140"/>
      <c r="CS178" s="140"/>
      <c r="CT178" s="146" t="s">
        <v>23</v>
      </c>
      <c r="CU178" s="286"/>
      <c r="CV178" s="286"/>
      <c r="CW178" s="286"/>
      <c r="CX178" s="286"/>
      <c r="CY178" s="286"/>
      <c r="CZ178" s="286"/>
      <c r="DA178" s="286"/>
      <c r="DB178" s="286"/>
      <c r="DC178" s="286"/>
      <c r="DD178" s="286"/>
      <c r="DE178" s="286"/>
      <c r="DF178" s="286"/>
      <c r="DG178" s="286"/>
      <c r="DH178" s="286"/>
      <c r="DI178" s="286"/>
      <c r="DJ178" s="286"/>
      <c r="DK178" s="286"/>
      <c r="DL178" s="286"/>
      <c r="DM178" s="286"/>
      <c r="DN178" s="286"/>
      <c r="DO178" s="286"/>
      <c r="DP178" s="286"/>
      <c r="DQ178" s="287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20"/>
      <c r="EE178" s="20"/>
      <c r="EF178" s="20"/>
      <c r="EG178" s="20"/>
      <c r="EH178" s="20"/>
      <c r="EI178" s="20"/>
    </row>
    <row r="179" spans="1:139" s="22" customFormat="1" ht="12.7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9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50"/>
      <c r="BN179" s="150"/>
      <c r="BO179" s="150"/>
      <c r="BP179" s="150"/>
      <c r="BQ179" s="150"/>
      <c r="BR179" s="151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40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288"/>
      <c r="CU179" s="289"/>
      <c r="CV179" s="289"/>
      <c r="CW179" s="289"/>
      <c r="CX179" s="289"/>
      <c r="CY179" s="289"/>
      <c r="CZ179" s="289"/>
      <c r="DA179" s="289"/>
      <c r="DB179" s="289"/>
      <c r="DC179" s="289"/>
      <c r="DD179" s="289"/>
      <c r="DE179" s="289"/>
      <c r="DF179" s="289"/>
      <c r="DG179" s="289"/>
      <c r="DH179" s="289"/>
      <c r="DI179" s="289"/>
      <c r="DJ179" s="289"/>
      <c r="DK179" s="289"/>
      <c r="DL179" s="289"/>
      <c r="DM179" s="289"/>
      <c r="DN179" s="289"/>
      <c r="DO179" s="289"/>
      <c r="DP179" s="289"/>
      <c r="DQ179" s="290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20"/>
      <c r="EE179" s="20"/>
      <c r="EF179" s="20"/>
      <c r="EG179" s="20"/>
      <c r="EH179" s="20"/>
      <c r="EI179" s="20"/>
    </row>
    <row r="180" spans="1:139" s="22" customFormat="1" ht="12.7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52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4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  <c r="CL180" s="140"/>
      <c r="CM180" s="140"/>
      <c r="CN180" s="140"/>
      <c r="CO180" s="140"/>
      <c r="CP180" s="140"/>
      <c r="CQ180" s="140"/>
      <c r="CR180" s="140"/>
      <c r="CS180" s="140"/>
      <c r="CT180" s="291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3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20"/>
      <c r="EE180" s="20"/>
      <c r="EF180" s="20"/>
      <c r="EG180" s="20"/>
      <c r="EH180" s="20"/>
      <c r="EI180" s="20"/>
    </row>
    <row r="181" spans="1:139" s="22" customFormat="1" ht="12.75">
      <c r="A181" s="132">
        <v>1</v>
      </c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>
        <v>2</v>
      </c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>
        <v>3</v>
      </c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>
        <v>4</v>
      </c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>
        <v>5</v>
      </c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211">
        <v>6</v>
      </c>
      <c r="CU181" s="212"/>
      <c r="CV181" s="212"/>
      <c r="CW181" s="212"/>
      <c r="CX181" s="212"/>
      <c r="CY181" s="212"/>
      <c r="CZ181" s="212"/>
      <c r="DA181" s="212"/>
      <c r="DB181" s="212"/>
      <c r="DC181" s="212"/>
      <c r="DD181" s="212"/>
      <c r="DE181" s="212"/>
      <c r="DF181" s="212"/>
      <c r="DG181" s="212"/>
      <c r="DH181" s="212"/>
      <c r="DI181" s="212"/>
      <c r="DJ181" s="212"/>
      <c r="DK181" s="212"/>
      <c r="DL181" s="212"/>
      <c r="DM181" s="212"/>
      <c r="DN181" s="212"/>
      <c r="DO181" s="212"/>
      <c r="DP181" s="212"/>
      <c r="DQ181" s="213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20"/>
      <c r="EE181" s="20"/>
      <c r="EF181" s="20"/>
      <c r="EG181" s="20"/>
      <c r="EH181" s="20"/>
      <c r="EI181" s="20"/>
    </row>
    <row r="182" spans="1:139" s="22" customFormat="1" ht="24" customHeight="1">
      <c r="A182" s="31"/>
      <c r="B182" s="126" t="s">
        <v>47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7"/>
      <c r="Y182" s="136" t="s">
        <v>230</v>
      </c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226" t="s">
        <v>439</v>
      </c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  <c r="BI182" s="226"/>
      <c r="BJ182" s="226"/>
      <c r="BK182" s="226"/>
      <c r="BL182" s="226"/>
      <c r="BM182" s="226"/>
      <c r="BN182" s="226"/>
      <c r="BO182" s="226"/>
      <c r="BP182" s="226"/>
      <c r="BQ182" s="226"/>
      <c r="BR182" s="226"/>
      <c r="BS182" s="202">
        <v>0.4</v>
      </c>
      <c r="BT182" s="203"/>
      <c r="BU182" s="203"/>
      <c r="BV182" s="203"/>
      <c r="BW182" s="203"/>
      <c r="BX182" s="203"/>
      <c r="BY182" s="203"/>
      <c r="BZ182" s="203"/>
      <c r="CA182" s="203"/>
      <c r="CB182" s="203"/>
      <c r="CC182" s="203"/>
      <c r="CD182" s="204"/>
      <c r="CE182" s="125">
        <v>15</v>
      </c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220"/>
      <c r="CU182" s="221"/>
      <c r="CV182" s="221"/>
      <c r="CW182" s="221"/>
      <c r="CX182" s="221"/>
      <c r="CY182" s="221"/>
      <c r="CZ182" s="221"/>
      <c r="DA182" s="221"/>
      <c r="DB182" s="221"/>
      <c r="DC182" s="221"/>
      <c r="DD182" s="221"/>
      <c r="DE182" s="221"/>
      <c r="DF182" s="221"/>
      <c r="DG182" s="221"/>
      <c r="DH182" s="221"/>
      <c r="DI182" s="221"/>
      <c r="DJ182" s="221"/>
      <c r="DK182" s="221"/>
      <c r="DL182" s="221"/>
      <c r="DM182" s="221"/>
      <c r="DN182" s="221"/>
      <c r="DO182" s="221"/>
      <c r="DP182" s="221"/>
      <c r="DQ182" s="222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20"/>
      <c r="EE182" s="20"/>
      <c r="EF182" s="20"/>
      <c r="EG182" s="20"/>
      <c r="EH182" s="20"/>
      <c r="EI182" s="20"/>
    </row>
    <row r="183" spans="1:139" s="22" customFormat="1" ht="23.25" customHeight="1">
      <c r="A183" s="31"/>
      <c r="B183" s="126" t="s">
        <v>47</v>
      </c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7"/>
      <c r="Y183" s="136" t="s">
        <v>229</v>
      </c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214" t="s">
        <v>400</v>
      </c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15"/>
      <c r="BP183" s="215"/>
      <c r="BQ183" s="215"/>
      <c r="BR183" s="216"/>
      <c r="BS183" s="202">
        <v>0.4</v>
      </c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4"/>
      <c r="CE183" s="125">
        <v>1.04</v>
      </c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220" t="s">
        <v>233</v>
      </c>
      <c r="CU183" s="221"/>
      <c r="CV183" s="221"/>
      <c r="CW183" s="221"/>
      <c r="CX183" s="221"/>
      <c r="CY183" s="221"/>
      <c r="CZ183" s="221"/>
      <c r="DA183" s="221"/>
      <c r="DB183" s="221"/>
      <c r="DC183" s="221"/>
      <c r="DD183" s="221"/>
      <c r="DE183" s="221"/>
      <c r="DF183" s="221"/>
      <c r="DG183" s="221"/>
      <c r="DH183" s="221"/>
      <c r="DI183" s="221"/>
      <c r="DJ183" s="221"/>
      <c r="DK183" s="221"/>
      <c r="DL183" s="221"/>
      <c r="DM183" s="221"/>
      <c r="DN183" s="221"/>
      <c r="DO183" s="221"/>
      <c r="DP183" s="221"/>
      <c r="DQ183" s="222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20"/>
      <c r="EE183" s="20"/>
      <c r="EF183" s="20"/>
      <c r="EG183" s="20"/>
      <c r="EH183" s="20"/>
      <c r="EI183" s="20"/>
    </row>
    <row r="184" spans="1:139" s="22" customFormat="1" ht="36" customHeight="1">
      <c r="A184" s="31"/>
      <c r="B184" s="126" t="s">
        <v>46</v>
      </c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7"/>
      <c r="Y184" s="136" t="s">
        <v>263</v>
      </c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214" t="s">
        <v>400</v>
      </c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  <c r="BI184" s="215"/>
      <c r="BJ184" s="215"/>
      <c r="BK184" s="215"/>
      <c r="BL184" s="215"/>
      <c r="BM184" s="215"/>
      <c r="BN184" s="215"/>
      <c r="BO184" s="215"/>
      <c r="BP184" s="215"/>
      <c r="BQ184" s="215"/>
      <c r="BR184" s="216"/>
      <c r="BS184" s="217">
        <v>10</v>
      </c>
      <c r="BT184" s="218"/>
      <c r="BU184" s="218"/>
      <c r="BV184" s="218"/>
      <c r="BW184" s="218"/>
      <c r="BX184" s="218"/>
      <c r="BY184" s="218"/>
      <c r="BZ184" s="218"/>
      <c r="CA184" s="218"/>
      <c r="CB184" s="218"/>
      <c r="CC184" s="218"/>
      <c r="CD184" s="219"/>
      <c r="CE184" s="125">
        <v>90</v>
      </c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220" t="s">
        <v>264</v>
      </c>
      <c r="CU184" s="221"/>
      <c r="CV184" s="221"/>
      <c r="CW184" s="221"/>
      <c r="CX184" s="221"/>
      <c r="CY184" s="221"/>
      <c r="CZ184" s="221"/>
      <c r="DA184" s="221"/>
      <c r="DB184" s="221"/>
      <c r="DC184" s="221"/>
      <c r="DD184" s="221"/>
      <c r="DE184" s="221"/>
      <c r="DF184" s="221"/>
      <c r="DG184" s="221"/>
      <c r="DH184" s="221"/>
      <c r="DI184" s="221"/>
      <c r="DJ184" s="221"/>
      <c r="DK184" s="221"/>
      <c r="DL184" s="221"/>
      <c r="DM184" s="221"/>
      <c r="DN184" s="221"/>
      <c r="DO184" s="221"/>
      <c r="DP184" s="221"/>
      <c r="DQ184" s="222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20"/>
      <c r="EE184" s="20"/>
      <c r="EF184" s="20"/>
      <c r="EG184" s="20"/>
      <c r="EH184" s="20"/>
      <c r="EI184" s="20"/>
    </row>
    <row r="185" spans="1:139" s="22" customFormat="1" ht="24" customHeight="1">
      <c r="A185" s="31"/>
      <c r="B185" s="126" t="s">
        <v>47</v>
      </c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7"/>
      <c r="Y185" s="136" t="s">
        <v>167</v>
      </c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214" t="s">
        <v>400</v>
      </c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  <c r="BI185" s="215"/>
      <c r="BJ185" s="215"/>
      <c r="BK185" s="215"/>
      <c r="BL185" s="215"/>
      <c r="BM185" s="215"/>
      <c r="BN185" s="215"/>
      <c r="BO185" s="215"/>
      <c r="BP185" s="215"/>
      <c r="BQ185" s="215"/>
      <c r="BR185" s="216"/>
      <c r="BS185" s="202">
        <v>0.4</v>
      </c>
      <c r="BT185" s="203"/>
      <c r="BU185" s="203"/>
      <c r="BV185" s="203"/>
      <c r="BW185" s="203"/>
      <c r="BX185" s="203"/>
      <c r="BY185" s="203"/>
      <c r="BZ185" s="203"/>
      <c r="CA185" s="203"/>
      <c r="CB185" s="203"/>
      <c r="CC185" s="203"/>
      <c r="CD185" s="204"/>
      <c r="CE185" s="125">
        <v>10</v>
      </c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220" t="s">
        <v>274</v>
      </c>
      <c r="CU185" s="221"/>
      <c r="CV185" s="221"/>
      <c r="CW185" s="221"/>
      <c r="CX185" s="221"/>
      <c r="CY185" s="221"/>
      <c r="CZ185" s="221"/>
      <c r="DA185" s="221"/>
      <c r="DB185" s="221"/>
      <c r="DC185" s="221"/>
      <c r="DD185" s="221"/>
      <c r="DE185" s="221"/>
      <c r="DF185" s="221"/>
      <c r="DG185" s="221"/>
      <c r="DH185" s="221"/>
      <c r="DI185" s="221"/>
      <c r="DJ185" s="221"/>
      <c r="DK185" s="221"/>
      <c r="DL185" s="221"/>
      <c r="DM185" s="221"/>
      <c r="DN185" s="221"/>
      <c r="DO185" s="221"/>
      <c r="DP185" s="221"/>
      <c r="DQ185" s="222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20"/>
      <c r="EE185" s="20"/>
      <c r="EF185" s="20"/>
      <c r="EG185" s="20"/>
      <c r="EH185" s="20"/>
      <c r="EI185" s="20"/>
    </row>
    <row r="186" spans="1:139" s="22" customFormat="1" ht="26.25" customHeight="1">
      <c r="A186" s="31"/>
      <c r="B186" s="126" t="s">
        <v>46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7"/>
      <c r="Y186" s="136" t="s">
        <v>282</v>
      </c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214" t="s">
        <v>400</v>
      </c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5"/>
      <c r="BC186" s="215"/>
      <c r="BD186" s="215"/>
      <c r="BE186" s="215"/>
      <c r="BF186" s="215"/>
      <c r="BG186" s="215"/>
      <c r="BH186" s="215"/>
      <c r="BI186" s="215"/>
      <c r="BJ186" s="215"/>
      <c r="BK186" s="215"/>
      <c r="BL186" s="215"/>
      <c r="BM186" s="215"/>
      <c r="BN186" s="215"/>
      <c r="BO186" s="215"/>
      <c r="BP186" s="215"/>
      <c r="BQ186" s="215"/>
      <c r="BR186" s="216"/>
      <c r="BS186" s="217">
        <v>10</v>
      </c>
      <c r="BT186" s="218"/>
      <c r="BU186" s="218"/>
      <c r="BV186" s="218"/>
      <c r="BW186" s="218"/>
      <c r="BX186" s="218"/>
      <c r="BY186" s="218"/>
      <c r="BZ186" s="218"/>
      <c r="CA186" s="218"/>
      <c r="CB186" s="218"/>
      <c r="CC186" s="218"/>
      <c r="CD186" s="219"/>
      <c r="CE186" s="125">
        <v>140</v>
      </c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220" t="s">
        <v>283</v>
      </c>
      <c r="CU186" s="221"/>
      <c r="CV186" s="221"/>
      <c r="CW186" s="221"/>
      <c r="CX186" s="221"/>
      <c r="CY186" s="221"/>
      <c r="CZ186" s="221"/>
      <c r="DA186" s="221"/>
      <c r="DB186" s="221"/>
      <c r="DC186" s="221"/>
      <c r="DD186" s="221"/>
      <c r="DE186" s="221"/>
      <c r="DF186" s="221"/>
      <c r="DG186" s="221"/>
      <c r="DH186" s="221"/>
      <c r="DI186" s="221"/>
      <c r="DJ186" s="221"/>
      <c r="DK186" s="221"/>
      <c r="DL186" s="221"/>
      <c r="DM186" s="221"/>
      <c r="DN186" s="221"/>
      <c r="DO186" s="221"/>
      <c r="DP186" s="221"/>
      <c r="DQ186" s="222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20"/>
      <c r="EE186" s="20"/>
      <c r="EF186" s="20"/>
      <c r="EG186" s="20"/>
      <c r="EH186" s="20"/>
      <c r="EI186" s="20"/>
    </row>
    <row r="187" spans="1:139" s="22" customFormat="1" ht="24" customHeight="1">
      <c r="A187" s="31"/>
      <c r="B187" s="126" t="s">
        <v>47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7"/>
      <c r="Y187" s="136" t="s">
        <v>295</v>
      </c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226" t="s">
        <v>439</v>
      </c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  <c r="BH187" s="226"/>
      <c r="BI187" s="226"/>
      <c r="BJ187" s="226"/>
      <c r="BK187" s="226"/>
      <c r="BL187" s="226"/>
      <c r="BM187" s="226"/>
      <c r="BN187" s="226"/>
      <c r="BO187" s="226"/>
      <c r="BP187" s="226"/>
      <c r="BQ187" s="226"/>
      <c r="BR187" s="226"/>
      <c r="BS187" s="202">
        <v>0.4</v>
      </c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4"/>
      <c r="CE187" s="125">
        <v>192.9</v>
      </c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220"/>
      <c r="CU187" s="221"/>
      <c r="CV187" s="221"/>
      <c r="CW187" s="221"/>
      <c r="CX187" s="221"/>
      <c r="CY187" s="221"/>
      <c r="CZ187" s="221"/>
      <c r="DA187" s="221"/>
      <c r="DB187" s="221"/>
      <c r="DC187" s="221"/>
      <c r="DD187" s="221"/>
      <c r="DE187" s="221"/>
      <c r="DF187" s="221"/>
      <c r="DG187" s="221"/>
      <c r="DH187" s="221"/>
      <c r="DI187" s="221"/>
      <c r="DJ187" s="221"/>
      <c r="DK187" s="221"/>
      <c r="DL187" s="221"/>
      <c r="DM187" s="221"/>
      <c r="DN187" s="221"/>
      <c r="DO187" s="221"/>
      <c r="DP187" s="221"/>
      <c r="DQ187" s="222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20"/>
      <c r="EE187" s="20"/>
      <c r="EF187" s="20"/>
      <c r="EG187" s="20"/>
      <c r="EH187" s="20"/>
      <c r="EI187" s="20"/>
    </row>
    <row r="188" spans="1:139" s="22" customFormat="1" ht="24" customHeight="1">
      <c r="A188" s="31"/>
      <c r="B188" s="126" t="s">
        <v>48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7"/>
      <c r="Y188" s="136" t="s">
        <v>176</v>
      </c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214" t="s">
        <v>400</v>
      </c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5"/>
      <c r="BN188" s="215"/>
      <c r="BO188" s="215"/>
      <c r="BP188" s="215"/>
      <c r="BQ188" s="215"/>
      <c r="BR188" s="216"/>
      <c r="BS188" s="211">
        <v>0.4</v>
      </c>
      <c r="BT188" s="212"/>
      <c r="BU188" s="212"/>
      <c r="BV188" s="212"/>
      <c r="BW188" s="212"/>
      <c r="BX188" s="212"/>
      <c r="BY188" s="212"/>
      <c r="BZ188" s="212"/>
      <c r="CA188" s="212"/>
      <c r="CB188" s="212"/>
      <c r="CC188" s="212"/>
      <c r="CD188" s="213"/>
      <c r="CE188" s="125">
        <v>2</v>
      </c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229" t="s">
        <v>297</v>
      </c>
      <c r="CU188" s="230"/>
      <c r="CV188" s="230"/>
      <c r="CW188" s="230"/>
      <c r="CX188" s="230"/>
      <c r="CY188" s="230"/>
      <c r="CZ188" s="230"/>
      <c r="DA188" s="230"/>
      <c r="DB188" s="230"/>
      <c r="DC188" s="230"/>
      <c r="DD188" s="230"/>
      <c r="DE188" s="230"/>
      <c r="DF188" s="230"/>
      <c r="DG188" s="230"/>
      <c r="DH188" s="230"/>
      <c r="DI188" s="230"/>
      <c r="DJ188" s="230"/>
      <c r="DK188" s="230"/>
      <c r="DL188" s="230"/>
      <c r="DM188" s="230"/>
      <c r="DN188" s="230"/>
      <c r="DO188" s="230"/>
      <c r="DP188" s="230"/>
      <c r="DQ188" s="231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20"/>
      <c r="EE188" s="20"/>
      <c r="EF188" s="20"/>
      <c r="EG188" s="20"/>
      <c r="EH188" s="20"/>
      <c r="EI188" s="20"/>
    </row>
    <row r="189" spans="1:139" s="22" customFormat="1" ht="35.25" customHeight="1">
      <c r="A189" s="31"/>
      <c r="B189" s="126" t="s">
        <v>47</v>
      </c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7"/>
      <c r="Y189" s="136" t="s">
        <v>305</v>
      </c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214" t="s">
        <v>400</v>
      </c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5"/>
      <c r="BN189" s="215"/>
      <c r="BO189" s="215"/>
      <c r="BP189" s="215"/>
      <c r="BQ189" s="215"/>
      <c r="BR189" s="216"/>
      <c r="BS189" s="232">
        <v>10</v>
      </c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4"/>
      <c r="CE189" s="235">
        <v>400</v>
      </c>
      <c r="CF189" s="235"/>
      <c r="CG189" s="235"/>
      <c r="CH189" s="235"/>
      <c r="CI189" s="235"/>
      <c r="CJ189" s="235"/>
      <c r="CK189" s="235"/>
      <c r="CL189" s="235"/>
      <c r="CM189" s="235"/>
      <c r="CN189" s="235"/>
      <c r="CO189" s="235"/>
      <c r="CP189" s="235"/>
      <c r="CQ189" s="235"/>
      <c r="CR189" s="235"/>
      <c r="CS189" s="235"/>
      <c r="CT189" s="220" t="s">
        <v>306</v>
      </c>
      <c r="CU189" s="221"/>
      <c r="CV189" s="221"/>
      <c r="CW189" s="221"/>
      <c r="CX189" s="221"/>
      <c r="CY189" s="221"/>
      <c r="CZ189" s="221"/>
      <c r="DA189" s="221"/>
      <c r="DB189" s="221"/>
      <c r="DC189" s="221"/>
      <c r="DD189" s="221"/>
      <c r="DE189" s="221"/>
      <c r="DF189" s="221"/>
      <c r="DG189" s="221"/>
      <c r="DH189" s="221"/>
      <c r="DI189" s="221"/>
      <c r="DJ189" s="221"/>
      <c r="DK189" s="221"/>
      <c r="DL189" s="221"/>
      <c r="DM189" s="221"/>
      <c r="DN189" s="221"/>
      <c r="DO189" s="221"/>
      <c r="DP189" s="221"/>
      <c r="DQ189" s="222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20"/>
      <c r="EE189" s="20"/>
      <c r="EF189" s="20"/>
      <c r="EG189" s="20"/>
      <c r="EH189" s="20"/>
      <c r="EI189" s="20"/>
    </row>
    <row r="190" spans="1:139" s="22" customFormat="1" ht="24" customHeight="1">
      <c r="A190" s="31"/>
      <c r="B190" s="126" t="s">
        <v>48</v>
      </c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7"/>
      <c r="Y190" s="136" t="s">
        <v>314</v>
      </c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226" t="s">
        <v>439</v>
      </c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226"/>
      <c r="BN190" s="226"/>
      <c r="BO190" s="226"/>
      <c r="BP190" s="226"/>
      <c r="BQ190" s="226"/>
      <c r="BR190" s="226"/>
      <c r="BS190" s="227">
        <v>0.4</v>
      </c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227"/>
      <c r="CE190" s="125">
        <v>15</v>
      </c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228"/>
      <c r="CU190" s="228"/>
      <c r="CV190" s="228"/>
      <c r="CW190" s="228"/>
      <c r="CX190" s="228"/>
      <c r="CY190" s="228"/>
      <c r="CZ190" s="228"/>
      <c r="DA190" s="228"/>
      <c r="DB190" s="228"/>
      <c r="DC190" s="228"/>
      <c r="DD190" s="228"/>
      <c r="DE190" s="228"/>
      <c r="DF190" s="228"/>
      <c r="DG190" s="228"/>
      <c r="DH190" s="228"/>
      <c r="DI190" s="228"/>
      <c r="DJ190" s="228"/>
      <c r="DK190" s="228"/>
      <c r="DL190" s="228"/>
      <c r="DM190" s="228"/>
      <c r="DN190" s="228"/>
      <c r="DO190" s="228"/>
      <c r="DP190" s="228"/>
      <c r="DQ190" s="228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20"/>
      <c r="EE190" s="20"/>
      <c r="EF190" s="20"/>
      <c r="EG190" s="20"/>
      <c r="EH190" s="20"/>
      <c r="EI190" s="20"/>
    </row>
    <row r="191" spans="1:139" s="22" customFormat="1" ht="24" customHeight="1">
      <c r="A191" s="31"/>
      <c r="B191" s="126" t="s">
        <v>48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7"/>
      <c r="Y191" s="136" t="s">
        <v>316</v>
      </c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214" t="s">
        <v>400</v>
      </c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  <c r="BI191" s="215"/>
      <c r="BJ191" s="215"/>
      <c r="BK191" s="215"/>
      <c r="BL191" s="215"/>
      <c r="BM191" s="215"/>
      <c r="BN191" s="215"/>
      <c r="BO191" s="215"/>
      <c r="BP191" s="215"/>
      <c r="BQ191" s="215"/>
      <c r="BR191" s="216"/>
      <c r="BS191" s="202">
        <v>0.4</v>
      </c>
      <c r="BT191" s="203"/>
      <c r="BU191" s="203"/>
      <c r="BV191" s="203"/>
      <c r="BW191" s="203"/>
      <c r="BX191" s="203"/>
      <c r="BY191" s="203"/>
      <c r="BZ191" s="203"/>
      <c r="CA191" s="203"/>
      <c r="CB191" s="203"/>
      <c r="CC191" s="203"/>
      <c r="CD191" s="204"/>
      <c r="CE191" s="125">
        <v>8</v>
      </c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223" t="s">
        <v>317</v>
      </c>
      <c r="CU191" s="224"/>
      <c r="CV191" s="224"/>
      <c r="CW191" s="224"/>
      <c r="CX191" s="224"/>
      <c r="CY191" s="224"/>
      <c r="CZ191" s="224"/>
      <c r="DA191" s="224"/>
      <c r="DB191" s="224"/>
      <c r="DC191" s="224"/>
      <c r="DD191" s="224"/>
      <c r="DE191" s="224"/>
      <c r="DF191" s="224"/>
      <c r="DG191" s="224"/>
      <c r="DH191" s="224"/>
      <c r="DI191" s="224"/>
      <c r="DJ191" s="224"/>
      <c r="DK191" s="224"/>
      <c r="DL191" s="224"/>
      <c r="DM191" s="224"/>
      <c r="DN191" s="224"/>
      <c r="DO191" s="224"/>
      <c r="DP191" s="224"/>
      <c r="DQ191" s="225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20"/>
      <c r="EE191" s="20"/>
      <c r="EF191" s="20"/>
      <c r="EG191" s="20"/>
      <c r="EH191" s="20"/>
      <c r="EI191" s="20"/>
    </row>
    <row r="192" spans="1:139" s="22" customFormat="1" ht="37.5" customHeight="1">
      <c r="A192" s="31"/>
      <c r="B192" s="126" t="s">
        <v>47</v>
      </c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7"/>
      <c r="Y192" s="136" t="s">
        <v>326</v>
      </c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226" t="s">
        <v>439</v>
      </c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226"/>
      <c r="BL192" s="226"/>
      <c r="BM192" s="226"/>
      <c r="BN192" s="226"/>
      <c r="BO192" s="226"/>
      <c r="BP192" s="226"/>
      <c r="BQ192" s="226"/>
      <c r="BR192" s="226"/>
      <c r="BS192" s="202">
        <v>0.4</v>
      </c>
      <c r="BT192" s="203"/>
      <c r="BU192" s="203"/>
      <c r="BV192" s="203"/>
      <c r="BW192" s="203"/>
      <c r="BX192" s="203"/>
      <c r="BY192" s="203"/>
      <c r="BZ192" s="203"/>
      <c r="CA192" s="203"/>
      <c r="CB192" s="203"/>
      <c r="CC192" s="203"/>
      <c r="CD192" s="204"/>
      <c r="CE192" s="125">
        <v>6</v>
      </c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223" t="s">
        <v>328</v>
      </c>
      <c r="CU192" s="224"/>
      <c r="CV192" s="224"/>
      <c r="CW192" s="224"/>
      <c r="CX192" s="224"/>
      <c r="CY192" s="224"/>
      <c r="CZ192" s="224"/>
      <c r="DA192" s="224"/>
      <c r="DB192" s="224"/>
      <c r="DC192" s="224"/>
      <c r="DD192" s="224"/>
      <c r="DE192" s="224"/>
      <c r="DF192" s="224"/>
      <c r="DG192" s="224"/>
      <c r="DH192" s="224"/>
      <c r="DI192" s="224"/>
      <c r="DJ192" s="224"/>
      <c r="DK192" s="224"/>
      <c r="DL192" s="224"/>
      <c r="DM192" s="224"/>
      <c r="DN192" s="224"/>
      <c r="DO192" s="224"/>
      <c r="DP192" s="224"/>
      <c r="DQ192" s="225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20"/>
      <c r="EE192" s="20"/>
      <c r="EF192" s="20"/>
      <c r="EG192" s="20"/>
      <c r="EH192" s="20"/>
      <c r="EI192" s="20"/>
    </row>
    <row r="193" spans="1:139" s="22" customFormat="1" ht="24" customHeight="1">
      <c r="A193" s="31"/>
      <c r="B193" s="126" t="s">
        <v>46</v>
      </c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7"/>
      <c r="Y193" s="136" t="s">
        <v>338</v>
      </c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214" t="s">
        <v>400</v>
      </c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  <c r="BI193" s="215"/>
      <c r="BJ193" s="215"/>
      <c r="BK193" s="215"/>
      <c r="BL193" s="215"/>
      <c r="BM193" s="215"/>
      <c r="BN193" s="215"/>
      <c r="BO193" s="215"/>
      <c r="BP193" s="215"/>
      <c r="BQ193" s="215"/>
      <c r="BR193" s="216"/>
      <c r="BS193" s="202">
        <v>0.4</v>
      </c>
      <c r="BT193" s="203"/>
      <c r="BU193" s="203"/>
      <c r="BV193" s="203"/>
      <c r="BW193" s="203"/>
      <c r="BX193" s="203"/>
      <c r="BY193" s="203"/>
      <c r="BZ193" s="203"/>
      <c r="CA193" s="203"/>
      <c r="CB193" s="203"/>
      <c r="CC193" s="203"/>
      <c r="CD193" s="204"/>
      <c r="CE193" s="125">
        <v>19</v>
      </c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220" t="s">
        <v>340</v>
      </c>
      <c r="CU193" s="221"/>
      <c r="CV193" s="221"/>
      <c r="CW193" s="221"/>
      <c r="CX193" s="221"/>
      <c r="CY193" s="221"/>
      <c r="CZ193" s="221"/>
      <c r="DA193" s="221"/>
      <c r="DB193" s="221"/>
      <c r="DC193" s="221"/>
      <c r="DD193" s="221"/>
      <c r="DE193" s="221"/>
      <c r="DF193" s="221"/>
      <c r="DG193" s="221"/>
      <c r="DH193" s="221"/>
      <c r="DI193" s="221"/>
      <c r="DJ193" s="221"/>
      <c r="DK193" s="221"/>
      <c r="DL193" s="221"/>
      <c r="DM193" s="221"/>
      <c r="DN193" s="221"/>
      <c r="DO193" s="221"/>
      <c r="DP193" s="221"/>
      <c r="DQ193" s="222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20"/>
      <c r="EE193" s="20"/>
      <c r="EF193" s="20"/>
      <c r="EG193" s="20"/>
      <c r="EH193" s="20"/>
      <c r="EI193" s="20"/>
    </row>
    <row r="194" spans="1:139" s="22" customFormat="1" ht="24" customHeight="1">
      <c r="A194" s="31"/>
      <c r="B194" s="126" t="s">
        <v>48</v>
      </c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7"/>
      <c r="Y194" s="136" t="s">
        <v>343</v>
      </c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214" t="s">
        <v>400</v>
      </c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  <c r="BI194" s="215"/>
      <c r="BJ194" s="215"/>
      <c r="BK194" s="215"/>
      <c r="BL194" s="215"/>
      <c r="BM194" s="215"/>
      <c r="BN194" s="215"/>
      <c r="BO194" s="215"/>
      <c r="BP194" s="215"/>
      <c r="BQ194" s="215"/>
      <c r="BR194" s="216"/>
      <c r="BS194" s="202">
        <v>0.4</v>
      </c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4"/>
      <c r="CE194" s="125">
        <v>4</v>
      </c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223" t="s">
        <v>234</v>
      </c>
      <c r="CU194" s="224"/>
      <c r="CV194" s="224"/>
      <c r="CW194" s="224"/>
      <c r="CX194" s="224"/>
      <c r="CY194" s="224"/>
      <c r="CZ194" s="224"/>
      <c r="DA194" s="224"/>
      <c r="DB194" s="224"/>
      <c r="DC194" s="224"/>
      <c r="DD194" s="224"/>
      <c r="DE194" s="224"/>
      <c r="DF194" s="224"/>
      <c r="DG194" s="224"/>
      <c r="DH194" s="224"/>
      <c r="DI194" s="224"/>
      <c r="DJ194" s="224"/>
      <c r="DK194" s="224"/>
      <c r="DL194" s="224"/>
      <c r="DM194" s="224"/>
      <c r="DN194" s="224"/>
      <c r="DO194" s="224"/>
      <c r="DP194" s="224"/>
      <c r="DQ194" s="225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20"/>
      <c r="EE194" s="20"/>
      <c r="EF194" s="20"/>
      <c r="EG194" s="20"/>
      <c r="EH194" s="20"/>
      <c r="EI194" s="20"/>
    </row>
    <row r="195" spans="1:139" s="22" customFormat="1" ht="24" customHeight="1">
      <c r="A195" s="31"/>
      <c r="B195" s="126" t="s">
        <v>47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7"/>
      <c r="Y195" s="136" t="s">
        <v>372</v>
      </c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214" t="s">
        <v>400</v>
      </c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  <c r="BI195" s="215"/>
      <c r="BJ195" s="215"/>
      <c r="BK195" s="215"/>
      <c r="BL195" s="215"/>
      <c r="BM195" s="215"/>
      <c r="BN195" s="215"/>
      <c r="BO195" s="215"/>
      <c r="BP195" s="215"/>
      <c r="BQ195" s="215"/>
      <c r="BR195" s="216"/>
      <c r="BS195" s="217">
        <v>10</v>
      </c>
      <c r="BT195" s="218"/>
      <c r="BU195" s="218"/>
      <c r="BV195" s="218"/>
      <c r="BW195" s="218"/>
      <c r="BX195" s="218"/>
      <c r="BY195" s="218"/>
      <c r="BZ195" s="218"/>
      <c r="CA195" s="218"/>
      <c r="CB195" s="218"/>
      <c r="CC195" s="218"/>
      <c r="CD195" s="219"/>
      <c r="CE195" s="125">
        <v>150</v>
      </c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220" t="s">
        <v>373</v>
      </c>
      <c r="CU195" s="221"/>
      <c r="CV195" s="221"/>
      <c r="CW195" s="221"/>
      <c r="CX195" s="221"/>
      <c r="CY195" s="221"/>
      <c r="CZ195" s="221"/>
      <c r="DA195" s="221"/>
      <c r="DB195" s="221"/>
      <c r="DC195" s="221"/>
      <c r="DD195" s="221"/>
      <c r="DE195" s="221"/>
      <c r="DF195" s="221"/>
      <c r="DG195" s="221"/>
      <c r="DH195" s="221"/>
      <c r="DI195" s="221"/>
      <c r="DJ195" s="221"/>
      <c r="DK195" s="221"/>
      <c r="DL195" s="221"/>
      <c r="DM195" s="221"/>
      <c r="DN195" s="221"/>
      <c r="DO195" s="221"/>
      <c r="DP195" s="221"/>
      <c r="DQ195" s="222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20"/>
      <c r="EE195" s="20"/>
      <c r="EF195" s="20"/>
      <c r="EG195" s="20"/>
      <c r="EH195" s="20"/>
      <c r="EI195" s="20"/>
    </row>
    <row r="196" spans="1:139" s="22" customFormat="1" ht="12.75">
      <c r="A196" s="31"/>
      <c r="B196" s="126" t="s">
        <v>5</v>
      </c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7"/>
      <c r="Y196" s="208" t="s">
        <v>12</v>
      </c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10"/>
      <c r="AJ196" s="132" t="s">
        <v>12</v>
      </c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6" t="s">
        <v>12</v>
      </c>
      <c r="BT196" s="136"/>
      <c r="BU196" s="136"/>
      <c r="BV196" s="136"/>
      <c r="BW196" s="136"/>
      <c r="BX196" s="136"/>
      <c r="BY196" s="136"/>
      <c r="BZ196" s="136"/>
      <c r="CA196" s="136"/>
      <c r="CB196" s="136"/>
      <c r="CC196" s="136"/>
      <c r="CD196" s="136"/>
      <c r="CE196" s="125">
        <f>SUM(CE182:CS195)</f>
        <v>1052.94</v>
      </c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211" t="s">
        <v>12</v>
      </c>
      <c r="CU196" s="212"/>
      <c r="CV196" s="212"/>
      <c r="CW196" s="212"/>
      <c r="CX196" s="212"/>
      <c r="CY196" s="212"/>
      <c r="CZ196" s="212"/>
      <c r="DA196" s="212"/>
      <c r="DB196" s="212"/>
      <c r="DC196" s="212"/>
      <c r="DD196" s="212"/>
      <c r="DE196" s="212"/>
      <c r="DF196" s="212"/>
      <c r="DG196" s="212"/>
      <c r="DH196" s="212"/>
      <c r="DI196" s="212"/>
      <c r="DJ196" s="212"/>
      <c r="DK196" s="212"/>
      <c r="DL196" s="212"/>
      <c r="DM196" s="212"/>
      <c r="DN196" s="212"/>
      <c r="DO196" s="212"/>
      <c r="DP196" s="212"/>
      <c r="DQ196" s="213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20"/>
      <c r="EE196" s="20"/>
      <c r="EF196" s="20"/>
      <c r="EG196" s="20"/>
      <c r="EH196" s="20"/>
      <c r="EI196" s="20"/>
    </row>
    <row r="197" spans="1:139" s="22" customFormat="1" ht="12.75">
      <c r="A197" s="19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20"/>
      <c r="EE197" s="20"/>
      <c r="EF197" s="20"/>
      <c r="EG197" s="20"/>
      <c r="EH197" s="20"/>
      <c r="EI197" s="20"/>
    </row>
    <row r="198" spans="1:139" s="22" customFormat="1" ht="12.75">
      <c r="A198" s="19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20"/>
      <c r="EE198" s="20"/>
      <c r="EF198" s="20"/>
      <c r="EG198" s="20"/>
      <c r="EH198" s="20"/>
      <c r="EI198" s="20"/>
    </row>
    <row r="199" spans="4:131" s="22" customFormat="1" ht="15.75" customHeight="1">
      <c r="D199" s="206" t="s">
        <v>89</v>
      </c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V199" s="134" t="s">
        <v>90</v>
      </c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CB199" s="134" t="s">
        <v>91</v>
      </c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  <c r="CO199" s="134"/>
      <c r="CP199" s="134"/>
      <c r="CQ199" s="134"/>
      <c r="CR199" s="134"/>
      <c r="CS199" s="134"/>
      <c r="CT199" s="134"/>
      <c r="CU199" s="134"/>
      <c r="CV199" s="134"/>
      <c r="CW199" s="134"/>
      <c r="CX199" s="134"/>
      <c r="CY199" s="134"/>
      <c r="CZ199" s="134"/>
      <c r="DA199" s="134"/>
      <c r="DB199" s="134"/>
      <c r="DC199" s="134"/>
      <c r="DD199" s="134"/>
      <c r="DE199" s="134"/>
      <c r="DH199" s="134"/>
      <c r="DI199" s="134"/>
      <c r="DJ199" s="134"/>
      <c r="DK199" s="134"/>
      <c r="DL199" s="134"/>
      <c r="DM199" s="134"/>
      <c r="DN199" s="134"/>
      <c r="DO199" s="134"/>
      <c r="DP199" s="134"/>
      <c r="DQ199" s="134"/>
      <c r="DR199" s="134"/>
      <c r="DS199" s="134"/>
      <c r="DT199" s="134"/>
      <c r="DU199" s="134"/>
      <c r="DV199" s="134"/>
      <c r="DW199" s="134"/>
      <c r="DX199" s="134"/>
      <c r="DY199" s="134"/>
      <c r="DZ199" s="134"/>
      <c r="EA199" s="134"/>
    </row>
    <row r="200" spans="48:131" s="70" customFormat="1" ht="11.25" customHeight="1">
      <c r="AV200" s="207" t="s">
        <v>82</v>
      </c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  <c r="BI200" s="207"/>
      <c r="BJ200" s="207"/>
      <c r="BK200" s="207"/>
      <c r="BL200" s="207"/>
      <c r="BM200" s="207"/>
      <c r="BN200" s="207"/>
      <c r="BO200" s="207"/>
      <c r="BP200" s="207"/>
      <c r="BQ200" s="207"/>
      <c r="BR200" s="207"/>
      <c r="BS200" s="207"/>
      <c r="BT200" s="207"/>
      <c r="BU200" s="207"/>
      <c r="BV200" s="207"/>
      <c r="BW200" s="207"/>
      <c r="BX200" s="207"/>
      <c r="BY200" s="207"/>
      <c r="CB200" s="207" t="s">
        <v>83</v>
      </c>
      <c r="CC200" s="207"/>
      <c r="CD200" s="207"/>
      <c r="CE200" s="207"/>
      <c r="CF200" s="207"/>
      <c r="CG200" s="207"/>
      <c r="CH200" s="207"/>
      <c r="CI200" s="207"/>
      <c r="CJ200" s="207"/>
      <c r="CK200" s="207"/>
      <c r="CL200" s="207"/>
      <c r="CM200" s="207"/>
      <c r="CN200" s="207"/>
      <c r="CO200" s="207"/>
      <c r="CP200" s="207"/>
      <c r="CQ200" s="207"/>
      <c r="CR200" s="207"/>
      <c r="CS200" s="207"/>
      <c r="CT200" s="207"/>
      <c r="CU200" s="207"/>
      <c r="CV200" s="207"/>
      <c r="CW200" s="207"/>
      <c r="CX200" s="207"/>
      <c r="CY200" s="207"/>
      <c r="CZ200" s="207"/>
      <c r="DA200" s="207"/>
      <c r="DB200" s="207"/>
      <c r="DC200" s="207"/>
      <c r="DD200" s="207"/>
      <c r="DE200" s="207"/>
      <c r="DH200" s="207" t="s">
        <v>84</v>
      </c>
      <c r="DI200" s="207"/>
      <c r="DJ200" s="207"/>
      <c r="DK200" s="207"/>
      <c r="DL200" s="207"/>
      <c r="DM200" s="207"/>
      <c r="DN200" s="207"/>
      <c r="DO200" s="207"/>
      <c r="DP200" s="207"/>
      <c r="DQ200" s="207"/>
      <c r="DR200" s="207"/>
      <c r="DS200" s="207"/>
      <c r="DT200" s="207"/>
      <c r="DU200" s="207"/>
      <c r="DV200" s="207"/>
      <c r="DW200" s="207"/>
      <c r="DX200" s="207"/>
      <c r="DY200" s="207"/>
      <c r="DZ200" s="207"/>
      <c r="EA200" s="207"/>
    </row>
    <row r="201" spans="4:131" s="22" customFormat="1" ht="63.75" customHeight="1">
      <c r="D201" s="206" t="s">
        <v>81</v>
      </c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V201" s="134" t="s">
        <v>354</v>
      </c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CB201" s="134" t="s">
        <v>92</v>
      </c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34"/>
      <c r="CP201" s="134"/>
      <c r="CQ201" s="134"/>
      <c r="CR201" s="134"/>
      <c r="CS201" s="134"/>
      <c r="CT201" s="134"/>
      <c r="CU201" s="134"/>
      <c r="CV201" s="134"/>
      <c r="CW201" s="134"/>
      <c r="CX201" s="134"/>
      <c r="CY201" s="134"/>
      <c r="CZ201" s="134"/>
      <c r="DA201" s="134"/>
      <c r="DB201" s="134"/>
      <c r="DC201" s="134"/>
      <c r="DD201" s="134"/>
      <c r="DE201" s="134"/>
      <c r="DH201" s="134"/>
      <c r="DI201" s="134"/>
      <c r="DJ201" s="134"/>
      <c r="DK201" s="134"/>
      <c r="DL201" s="134"/>
      <c r="DM201" s="134"/>
      <c r="DN201" s="134"/>
      <c r="DO201" s="134"/>
      <c r="DP201" s="134"/>
      <c r="DQ201" s="134"/>
      <c r="DR201" s="134"/>
      <c r="DS201" s="134"/>
      <c r="DT201" s="134"/>
      <c r="DU201" s="134"/>
      <c r="DV201" s="134"/>
      <c r="DW201" s="134"/>
      <c r="DX201" s="134"/>
      <c r="DY201" s="134"/>
      <c r="DZ201" s="134"/>
      <c r="EA201" s="134"/>
    </row>
    <row r="202" spans="48:131" s="70" customFormat="1" ht="11.25" customHeight="1">
      <c r="AV202" s="207" t="s">
        <v>82</v>
      </c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  <c r="BI202" s="207"/>
      <c r="BJ202" s="207"/>
      <c r="BK202" s="207"/>
      <c r="BL202" s="207"/>
      <c r="BM202" s="207"/>
      <c r="BN202" s="207"/>
      <c r="BO202" s="207"/>
      <c r="BP202" s="207"/>
      <c r="BQ202" s="207"/>
      <c r="BR202" s="207"/>
      <c r="BS202" s="207"/>
      <c r="BT202" s="207"/>
      <c r="BU202" s="207"/>
      <c r="BV202" s="207"/>
      <c r="BW202" s="207"/>
      <c r="BX202" s="207"/>
      <c r="BY202" s="207"/>
      <c r="CB202" s="207" t="s">
        <v>83</v>
      </c>
      <c r="CC202" s="207"/>
      <c r="CD202" s="207"/>
      <c r="CE202" s="207"/>
      <c r="CF202" s="207"/>
      <c r="CG202" s="207"/>
      <c r="CH202" s="207"/>
      <c r="CI202" s="207"/>
      <c r="CJ202" s="207"/>
      <c r="CK202" s="207"/>
      <c r="CL202" s="207"/>
      <c r="CM202" s="207"/>
      <c r="CN202" s="207"/>
      <c r="CO202" s="207"/>
      <c r="CP202" s="207"/>
      <c r="CQ202" s="207"/>
      <c r="CR202" s="207"/>
      <c r="CS202" s="207"/>
      <c r="CT202" s="207"/>
      <c r="CU202" s="207"/>
      <c r="CV202" s="207"/>
      <c r="CW202" s="207"/>
      <c r="CX202" s="207"/>
      <c r="CY202" s="207"/>
      <c r="CZ202" s="207"/>
      <c r="DA202" s="207"/>
      <c r="DB202" s="207"/>
      <c r="DC202" s="207"/>
      <c r="DD202" s="207"/>
      <c r="DE202" s="207"/>
      <c r="DH202" s="207" t="s">
        <v>84</v>
      </c>
      <c r="DI202" s="207"/>
      <c r="DJ202" s="207"/>
      <c r="DK202" s="207"/>
      <c r="DL202" s="207"/>
      <c r="DM202" s="207"/>
      <c r="DN202" s="207"/>
      <c r="DO202" s="207"/>
      <c r="DP202" s="207"/>
      <c r="DQ202" s="207"/>
      <c r="DR202" s="207"/>
      <c r="DS202" s="207"/>
      <c r="DT202" s="207"/>
      <c r="DU202" s="207"/>
      <c r="DV202" s="207"/>
      <c r="DW202" s="207"/>
      <c r="DX202" s="207"/>
      <c r="DY202" s="207"/>
      <c r="DZ202" s="207"/>
      <c r="EA202" s="207"/>
    </row>
    <row r="203" spans="1:128" s="22" customFormat="1" ht="12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V203" s="156" t="s">
        <v>355</v>
      </c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CB203" s="205" t="s">
        <v>85</v>
      </c>
      <c r="CC203" s="205"/>
      <c r="CD203" s="156" t="s">
        <v>356</v>
      </c>
      <c r="CE203" s="156"/>
      <c r="CF203" s="156"/>
      <c r="CG203" s="22" t="s">
        <v>85</v>
      </c>
      <c r="CI203" s="156" t="s">
        <v>77</v>
      </c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205">
        <v>20</v>
      </c>
      <c r="CV203" s="205"/>
      <c r="CW203" s="205"/>
      <c r="CX203" s="205"/>
      <c r="CY203" s="155" t="s">
        <v>145</v>
      </c>
      <c r="CZ203" s="155"/>
      <c r="DA203" s="155"/>
      <c r="DB203" s="22" t="s">
        <v>86</v>
      </c>
      <c r="DS203" s="2"/>
      <c r="DT203" s="2"/>
      <c r="DU203" s="2"/>
      <c r="DV203" s="2"/>
      <c r="DW203" s="2"/>
      <c r="DX203" s="2"/>
    </row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</sheetData>
  <sheetProtection/>
  <mergeCells count="1004">
    <mergeCell ref="DV57:ER57"/>
    <mergeCell ref="DI114:EF114"/>
    <mergeCell ref="Y112:AI112"/>
    <mergeCell ref="A114:X114"/>
    <mergeCell ref="Y114:AI114"/>
    <mergeCell ref="AJ113:BR113"/>
    <mergeCell ref="CT58:DH58"/>
    <mergeCell ref="DI58:DU58"/>
    <mergeCell ref="DV58:ER58"/>
    <mergeCell ref="DI112:EF112"/>
    <mergeCell ref="B54:X54"/>
    <mergeCell ref="Y54:AI54"/>
    <mergeCell ref="AJ54:BR54"/>
    <mergeCell ref="BS54:CD54"/>
    <mergeCell ref="CE54:CS54"/>
    <mergeCell ref="CT54:DH54"/>
    <mergeCell ref="B58:X58"/>
    <mergeCell ref="Y58:AI58"/>
    <mergeCell ref="DI57:DU57"/>
    <mergeCell ref="A113:X113"/>
    <mergeCell ref="Y113:AI113"/>
    <mergeCell ref="DI54:DU54"/>
    <mergeCell ref="DV54:ER54"/>
    <mergeCell ref="B55:X55"/>
    <mergeCell ref="CT112:DH112"/>
    <mergeCell ref="CT113:DH113"/>
    <mergeCell ref="BS111:CG111"/>
    <mergeCell ref="CH111:CS111"/>
    <mergeCell ref="DI63:DP63"/>
    <mergeCell ref="A115:X115"/>
    <mergeCell ref="Y115:AI115"/>
    <mergeCell ref="AJ114:BR114"/>
    <mergeCell ref="BS114:CG114"/>
    <mergeCell ref="CH114:CS114"/>
    <mergeCell ref="AJ112:BR112"/>
    <mergeCell ref="BS112:CG112"/>
    <mergeCell ref="CH112:CS112"/>
    <mergeCell ref="BS113:CG113"/>
    <mergeCell ref="CH113:CS113"/>
    <mergeCell ref="CT111:DH111"/>
    <mergeCell ref="DI111:EF111"/>
    <mergeCell ref="CT181:DQ181"/>
    <mergeCell ref="CT183:DQ183"/>
    <mergeCell ref="CT182:DQ182"/>
    <mergeCell ref="DI172:EF172"/>
    <mergeCell ref="DI113:EF113"/>
    <mergeCell ref="CT114:DH114"/>
    <mergeCell ref="DI173:EF173"/>
    <mergeCell ref="CT168:DH168"/>
    <mergeCell ref="CT184:DQ184"/>
    <mergeCell ref="CE184:CS184"/>
    <mergeCell ref="CH171:CS171"/>
    <mergeCell ref="CT171:DH171"/>
    <mergeCell ref="DI171:EF171"/>
    <mergeCell ref="BS172:CG172"/>
    <mergeCell ref="CH172:CS172"/>
    <mergeCell ref="CT172:DH172"/>
    <mergeCell ref="BS181:CD181"/>
    <mergeCell ref="CE181:CS181"/>
    <mergeCell ref="B188:X188"/>
    <mergeCell ref="Y188:AI188"/>
    <mergeCell ref="AJ187:BR187"/>
    <mergeCell ref="BS187:CD187"/>
    <mergeCell ref="B185:X185"/>
    <mergeCell ref="BS184:CD184"/>
    <mergeCell ref="Y185:AI185"/>
    <mergeCell ref="AJ184:BR184"/>
    <mergeCell ref="Y184:AI184"/>
    <mergeCell ref="AJ186:BR186"/>
    <mergeCell ref="CE187:CS187"/>
    <mergeCell ref="B187:X187"/>
    <mergeCell ref="Y187:AI187"/>
    <mergeCell ref="B184:X184"/>
    <mergeCell ref="CE185:CS185"/>
    <mergeCell ref="BS186:CD186"/>
    <mergeCell ref="Y186:AI186"/>
    <mergeCell ref="AJ185:BR185"/>
    <mergeCell ref="BS185:CD185"/>
    <mergeCell ref="CE186:CS186"/>
    <mergeCell ref="CE182:CS182"/>
    <mergeCell ref="BS182:CD182"/>
    <mergeCell ref="Y182:AI182"/>
    <mergeCell ref="AJ183:BR183"/>
    <mergeCell ref="BS183:CD183"/>
    <mergeCell ref="CE183:CS183"/>
    <mergeCell ref="CT187:DQ187"/>
    <mergeCell ref="CT186:DQ186"/>
    <mergeCell ref="CT185:DQ185"/>
    <mergeCell ref="A181:X181"/>
    <mergeCell ref="Y181:AI181"/>
    <mergeCell ref="B183:X183"/>
    <mergeCell ref="Y183:AI183"/>
    <mergeCell ref="AJ182:BR182"/>
    <mergeCell ref="B182:X182"/>
    <mergeCell ref="B186:X186"/>
    <mergeCell ref="AJ181:BR181"/>
    <mergeCell ref="A178:X180"/>
    <mergeCell ref="Y178:AI180"/>
    <mergeCell ref="AJ178:BR180"/>
    <mergeCell ref="BS178:CD180"/>
    <mergeCell ref="AJ171:BR171"/>
    <mergeCell ref="BS171:CG171"/>
    <mergeCell ref="A172:X172"/>
    <mergeCell ref="Y172:AI172"/>
    <mergeCell ref="AJ172:BR172"/>
    <mergeCell ref="Y170:AI170"/>
    <mergeCell ref="CE178:CS180"/>
    <mergeCell ref="CT178:DQ180"/>
    <mergeCell ref="A170:X170"/>
    <mergeCell ref="CT170:DH170"/>
    <mergeCell ref="DI170:EF170"/>
    <mergeCell ref="A171:X171"/>
    <mergeCell ref="Y171:AI171"/>
    <mergeCell ref="CH166:CS166"/>
    <mergeCell ref="DI168:EF168"/>
    <mergeCell ref="Y168:AI168"/>
    <mergeCell ref="B174:X174"/>
    <mergeCell ref="Y174:AI174"/>
    <mergeCell ref="AJ173:BR173"/>
    <mergeCell ref="BS173:CG173"/>
    <mergeCell ref="Y173:AI173"/>
    <mergeCell ref="CH173:CS173"/>
    <mergeCell ref="CT173:DH173"/>
    <mergeCell ref="AJ168:BR168"/>
    <mergeCell ref="BS168:CG168"/>
    <mergeCell ref="CH168:CS168"/>
    <mergeCell ref="AJ170:BR170"/>
    <mergeCell ref="BS170:CG170"/>
    <mergeCell ref="CH170:CS170"/>
    <mergeCell ref="CT166:DH166"/>
    <mergeCell ref="DI166:EF166"/>
    <mergeCell ref="CT164:DH164"/>
    <mergeCell ref="DI164:EF164"/>
    <mergeCell ref="CT165:DH165"/>
    <mergeCell ref="DI165:EF165"/>
    <mergeCell ref="Y166:AI166"/>
    <mergeCell ref="AJ165:BR165"/>
    <mergeCell ref="Y165:AI165"/>
    <mergeCell ref="AJ164:BR164"/>
    <mergeCell ref="BS164:CG164"/>
    <mergeCell ref="CH164:CS164"/>
    <mergeCell ref="BS165:CG165"/>
    <mergeCell ref="CH165:CS165"/>
    <mergeCell ref="AJ166:BR166"/>
    <mergeCell ref="BS166:CG166"/>
    <mergeCell ref="CT162:DH162"/>
    <mergeCell ref="DI162:EF162"/>
    <mergeCell ref="Y164:AI164"/>
    <mergeCell ref="AJ163:BR163"/>
    <mergeCell ref="BS163:CG163"/>
    <mergeCell ref="CH163:CS163"/>
    <mergeCell ref="CT163:DH163"/>
    <mergeCell ref="DI163:EF163"/>
    <mergeCell ref="Y163:AI163"/>
    <mergeCell ref="AJ162:BR162"/>
    <mergeCell ref="CT161:DH161"/>
    <mergeCell ref="DI161:EF161"/>
    <mergeCell ref="Y161:AI161"/>
    <mergeCell ref="AJ160:BR160"/>
    <mergeCell ref="Y162:AI162"/>
    <mergeCell ref="AJ161:BR161"/>
    <mergeCell ref="BS161:CG161"/>
    <mergeCell ref="CH161:CS161"/>
    <mergeCell ref="BS162:CG162"/>
    <mergeCell ref="CH162:CS162"/>
    <mergeCell ref="BS160:CG160"/>
    <mergeCell ref="CH160:CS160"/>
    <mergeCell ref="BS159:CG159"/>
    <mergeCell ref="CH159:CS159"/>
    <mergeCell ref="CT160:DH160"/>
    <mergeCell ref="DI160:EF160"/>
    <mergeCell ref="CT158:DH158"/>
    <mergeCell ref="DI158:EF158"/>
    <mergeCell ref="Y160:AI160"/>
    <mergeCell ref="AJ159:BR159"/>
    <mergeCell ref="Y159:AI159"/>
    <mergeCell ref="AJ158:BR158"/>
    <mergeCell ref="BS158:CG158"/>
    <mergeCell ref="CH158:CS158"/>
    <mergeCell ref="CT159:DH159"/>
    <mergeCell ref="DI159:EF159"/>
    <mergeCell ref="CT156:DH156"/>
    <mergeCell ref="DI156:EF156"/>
    <mergeCell ref="Y158:AI158"/>
    <mergeCell ref="AJ157:BR157"/>
    <mergeCell ref="BS157:CG157"/>
    <mergeCell ref="CH157:CS157"/>
    <mergeCell ref="CT157:DH157"/>
    <mergeCell ref="DI157:EF157"/>
    <mergeCell ref="Y157:AI157"/>
    <mergeCell ref="AJ156:BR156"/>
    <mergeCell ref="AJ152:BR152"/>
    <mergeCell ref="CT154:DH154"/>
    <mergeCell ref="DI154:EF154"/>
    <mergeCell ref="Y156:AI156"/>
    <mergeCell ref="AJ155:BR155"/>
    <mergeCell ref="BS155:CG155"/>
    <mergeCell ref="CH155:CS155"/>
    <mergeCell ref="CT155:DH155"/>
    <mergeCell ref="DI155:EF155"/>
    <mergeCell ref="BS156:CG156"/>
    <mergeCell ref="CT151:DH151"/>
    <mergeCell ref="DI151:EF151"/>
    <mergeCell ref="BS151:CG151"/>
    <mergeCell ref="CH151:CS151"/>
    <mergeCell ref="Y155:AI155"/>
    <mergeCell ref="AJ154:BR154"/>
    <mergeCell ref="BS154:CG154"/>
    <mergeCell ref="CH154:CS154"/>
    <mergeCell ref="DI152:EF152"/>
    <mergeCell ref="Y154:AI154"/>
    <mergeCell ref="Y151:AI151"/>
    <mergeCell ref="AJ150:BR150"/>
    <mergeCell ref="Y152:AI152"/>
    <mergeCell ref="AJ151:BR151"/>
    <mergeCell ref="CT150:DH150"/>
    <mergeCell ref="DI150:EF150"/>
    <mergeCell ref="Y150:AI150"/>
    <mergeCell ref="BS152:CG152"/>
    <mergeCell ref="CH152:CS152"/>
    <mergeCell ref="CT152:DH152"/>
    <mergeCell ref="AJ149:BR149"/>
    <mergeCell ref="BS149:CG149"/>
    <mergeCell ref="CH149:CS149"/>
    <mergeCell ref="BS150:CG150"/>
    <mergeCell ref="CH150:CS150"/>
    <mergeCell ref="CT145:DH145"/>
    <mergeCell ref="CT147:DH147"/>
    <mergeCell ref="DI145:EF145"/>
    <mergeCell ref="CT146:DH146"/>
    <mergeCell ref="DI146:EF146"/>
    <mergeCell ref="CT149:DH149"/>
    <mergeCell ref="DI149:EF149"/>
    <mergeCell ref="Y149:AI149"/>
    <mergeCell ref="AJ148:BR148"/>
    <mergeCell ref="BS148:CG148"/>
    <mergeCell ref="CH148:CS148"/>
    <mergeCell ref="CT148:DH148"/>
    <mergeCell ref="DI148:EF148"/>
    <mergeCell ref="CT144:DH144"/>
    <mergeCell ref="DI144:EF144"/>
    <mergeCell ref="CH142:CS142"/>
    <mergeCell ref="A108:X108"/>
    <mergeCell ref="Y108:AI108"/>
    <mergeCell ref="CT140:DH140"/>
    <mergeCell ref="CT143:DH143"/>
    <mergeCell ref="DI143:EF143"/>
    <mergeCell ref="Y143:AI143"/>
    <mergeCell ref="AJ142:BR142"/>
    <mergeCell ref="Y144:AI144"/>
    <mergeCell ref="AJ143:BR143"/>
    <mergeCell ref="BS143:CG143"/>
    <mergeCell ref="CH143:CS143"/>
    <mergeCell ref="BS142:CG142"/>
    <mergeCell ref="Y142:AI142"/>
    <mergeCell ref="AJ144:BR144"/>
    <mergeCell ref="BS144:CG144"/>
    <mergeCell ref="CH144:CS144"/>
    <mergeCell ref="Y141:AI141"/>
    <mergeCell ref="AJ140:BR140"/>
    <mergeCell ref="BS140:CG140"/>
    <mergeCell ref="DI140:EF140"/>
    <mergeCell ref="AJ141:BR141"/>
    <mergeCell ref="AJ139:BR139"/>
    <mergeCell ref="CT142:DH142"/>
    <mergeCell ref="DI142:EF142"/>
    <mergeCell ref="DI139:EF139"/>
    <mergeCell ref="BS141:CG141"/>
    <mergeCell ref="CH141:CS141"/>
    <mergeCell ref="CH140:CS140"/>
    <mergeCell ref="CT141:DH141"/>
    <mergeCell ref="DI141:EF141"/>
    <mergeCell ref="DI136:EF136"/>
    <mergeCell ref="CT136:DH136"/>
    <mergeCell ref="CT138:DH138"/>
    <mergeCell ref="DI138:EF138"/>
    <mergeCell ref="BS135:CG135"/>
    <mergeCell ref="CH135:CS135"/>
    <mergeCell ref="BS137:CG137"/>
    <mergeCell ref="CH137:CS137"/>
    <mergeCell ref="CT137:DH137"/>
    <mergeCell ref="BS138:CG138"/>
    <mergeCell ref="DI132:EF132"/>
    <mergeCell ref="CT134:DH134"/>
    <mergeCell ref="DI135:EF135"/>
    <mergeCell ref="DI137:EF137"/>
    <mergeCell ref="AJ137:BR137"/>
    <mergeCell ref="Y135:AI135"/>
    <mergeCell ref="AJ134:BR134"/>
    <mergeCell ref="BS134:CG134"/>
    <mergeCell ref="CH134:CS134"/>
    <mergeCell ref="AJ136:BR136"/>
    <mergeCell ref="AJ127:BR127"/>
    <mergeCell ref="DI127:EF127"/>
    <mergeCell ref="Y138:AI138"/>
    <mergeCell ref="CT127:DH127"/>
    <mergeCell ref="DI133:EF133"/>
    <mergeCell ref="DI134:EF134"/>
    <mergeCell ref="AJ132:BR132"/>
    <mergeCell ref="BS132:CG132"/>
    <mergeCell ref="CH132:CS132"/>
    <mergeCell ref="CT132:DH132"/>
    <mergeCell ref="Y129:AI129"/>
    <mergeCell ref="DI128:EF128"/>
    <mergeCell ref="Y128:AI128"/>
    <mergeCell ref="AJ128:BR128"/>
    <mergeCell ref="BS128:CG128"/>
    <mergeCell ref="CH128:CS128"/>
    <mergeCell ref="CT128:DH128"/>
    <mergeCell ref="DI129:EF129"/>
    <mergeCell ref="Y130:AI130"/>
    <mergeCell ref="AJ129:BR129"/>
    <mergeCell ref="BS129:CG129"/>
    <mergeCell ref="CH129:CS129"/>
    <mergeCell ref="BS127:CG127"/>
    <mergeCell ref="CH127:CS127"/>
    <mergeCell ref="AJ130:BR130"/>
    <mergeCell ref="BS130:CG130"/>
    <mergeCell ref="CH130:CS130"/>
    <mergeCell ref="Y127:AI127"/>
    <mergeCell ref="CT125:DH125"/>
    <mergeCell ref="DI125:EF125"/>
    <mergeCell ref="BS126:CG126"/>
    <mergeCell ref="CH126:CS126"/>
    <mergeCell ref="CT126:DH126"/>
    <mergeCell ref="DI126:EF126"/>
    <mergeCell ref="DI123:EF123"/>
    <mergeCell ref="Y123:AI123"/>
    <mergeCell ref="Y126:AI126"/>
    <mergeCell ref="AJ125:BR125"/>
    <mergeCell ref="BS125:CG125"/>
    <mergeCell ref="CH125:CS125"/>
    <mergeCell ref="CT124:DH124"/>
    <mergeCell ref="DI124:EF124"/>
    <mergeCell ref="Y125:AI125"/>
    <mergeCell ref="AJ124:BR124"/>
    <mergeCell ref="Y122:AI122"/>
    <mergeCell ref="Y124:AI124"/>
    <mergeCell ref="AJ123:BR123"/>
    <mergeCell ref="BS123:CG123"/>
    <mergeCell ref="CH123:CS123"/>
    <mergeCell ref="CT123:DH123"/>
    <mergeCell ref="BS124:CG124"/>
    <mergeCell ref="CH124:CS124"/>
    <mergeCell ref="DI120:EF120"/>
    <mergeCell ref="CT121:DH121"/>
    <mergeCell ref="DI121:EF121"/>
    <mergeCell ref="AJ122:BR122"/>
    <mergeCell ref="BS122:CG122"/>
    <mergeCell ref="CH122:CS122"/>
    <mergeCell ref="CT122:DH122"/>
    <mergeCell ref="DI122:EF122"/>
    <mergeCell ref="CH119:CS119"/>
    <mergeCell ref="AJ121:BR121"/>
    <mergeCell ref="CH118:CS118"/>
    <mergeCell ref="CT119:DH119"/>
    <mergeCell ref="DI119:EF119"/>
    <mergeCell ref="Y121:AI121"/>
    <mergeCell ref="AJ120:BR120"/>
    <mergeCell ref="BS120:CG120"/>
    <mergeCell ref="CH120:CS120"/>
    <mergeCell ref="CT120:DH120"/>
    <mergeCell ref="DI117:EF117"/>
    <mergeCell ref="Y117:AI117"/>
    <mergeCell ref="BS118:CG118"/>
    <mergeCell ref="Y119:AI119"/>
    <mergeCell ref="AJ118:BR118"/>
    <mergeCell ref="BS121:CG121"/>
    <mergeCell ref="CH121:CS121"/>
    <mergeCell ref="Y120:AI120"/>
    <mergeCell ref="AJ119:BR119"/>
    <mergeCell ref="BS119:CG119"/>
    <mergeCell ref="BS116:CG116"/>
    <mergeCell ref="CH116:CS116"/>
    <mergeCell ref="BS115:CG115"/>
    <mergeCell ref="CT118:DH118"/>
    <mergeCell ref="DI118:EF118"/>
    <mergeCell ref="Y118:AI118"/>
    <mergeCell ref="AJ117:BR117"/>
    <mergeCell ref="BS117:CG117"/>
    <mergeCell ref="CH117:CS117"/>
    <mergeCell ref="CT117:DH117"/>
    <mergeCell ref="Y109:AI109"/>
    <mergeCell ref="AJ109:BR109"/>
    <mergeCell ref="Y110:AI110"/>
    <mergeCell ref="CT115:DH115"/>
    <mergeCell ref="DI115:EF115"/>
    <mergeCell ref="CT116:DH116"/>
    <mergeCell ref="DI116:EF116"/>
    <mergeCell ref="Y116:AI116"/>
    <mergeCell ref="AJ115:BR115"/>
    <mergeCell ref="AJ116:BR116"/>
    <mergeCell ref="A112:X112"/>
    <mergeCell ref="AJ111:BR111"/>
    <mergeCell ref="BS109:CG109"/>
    <mergeCell ref="CT109:DH109"/>
    <mergeCell ref="DI109:EF109"/>
    <mergeCell ref="BS110:CG110"/>
    <mergeCell ref="CH110:CS110"/>
    <mergeCell ref="A109:X109"/>
    <mergeCell ref="A111:X111"/>
    <mergeCell ref="Y111:AI111"/>
    <mergeCell ref="AJ108:BR108"/>
    <mergeCell ref="BS108:CG108"/>
    <mergeCell ref="CH108:CS108"/>
    <mergeCell ref="CH109:CS109"/>
    <mergeCell ref="CT110:DH110"/>
    <mergeCell ref="DI110:EF110"/>
    <mergeCell ref="CT108:DH108"/>
    <mergeCell ref="DI108:EF108"/>
    <mergeCell ref="AJ110:BR110"/>
    <mergeCell ref="A107:X107"/>
    <mergeCell ref="Y107:AI107"/>
    <mergeCell ref="AJ107:BR107"/>
    <mergeCell ref="BS107:CG107"/>
    <mergeCell ref="CT107:DH107"/>
    <mergeCell ref="DI107:EF107"/>
    <mergeCell ref="CH107:CS107"/>
    <mergeCell ref="A102:EF102"/>
    <mergeCell ref="A104:X106"/>
    <mergeCell ref="Y104:AI106"/>
    <mergeCell ref="AJ104:BR106"/>
    <mergeCell ref="BS104:CG106"/>
    <mergeCell ref="CH104:CS106"/>
    <mergeCell ref="CT104:DH106"/>
    <mergeCell ref="DI104:EF106"/>
    <mergeCell ref="BU98:CJ98"/>
    <mergeCell ref="CK98:CZ98"/>
    <mergeCell ref="A100:EF100"/>
    <mergeCell ref="A101:EF101"/>
    <mergeCell ref="B98:X98"/>
    <mergeCell ref="Y98:AN98"/>
    <mergeCell ref="AO98:BD98"/>
    <mergeCell ref="BE98:BT98"/>
    <mergeCell ref="DA98:DP98"/>
    <mergeCell ref="DQ98:EF98"/>
    <mergeCell ref="BU97:CJ97"/>
    <mergeCell ref="CK97:CZ97"/>
    <mergeCell ref="DA97:DP97"/>
    <mergeCell ref="DQ97:EF97"/>
    <mergeCell ref="B97:X97"/>
    <mergeCell ref="Y97:AN97"/>
    <mergeCell ref="AO97:BD97"/>
    <mergeCell ref="BE97:BT97"/>
    <mergeCell ref="B95:X95"/>
    <mergeCell ref="Y95:AN95"/>
    <mergeCell ref="AO95:BD95"/>
    <mergeCell ref="BE95:BT95"/>
    <mergeCell ref="B96:X96"/>
    <mergeCell ref="Y96:AN96"/>
    <mergeCell ref="AO96:BD96"/>
    <mergeCell ref="BE96:BT96"/>
    <mergeCell ref="DA96:DP96"/>
    <mergeCell ref="DQ96:EF96"/>
    <mergeCell ref="BU95:CJ95"/>
    <mergeCell ref="CK95:CZ95"/>
    <mergeCell ref="DA95:DP95"/>
    <mergeCell ref="DQ95:EF95"/>
    <mergeCell ref="BU96:CJ96"/>
    <mergeCell ref="CK96:CZ96"/>
    <mergeCell ref="B93:X93"/>
    <mergeCell ref="Y93:AN93"/>
    <mergeCell ref="AO93:BD93"/>
    <mergeCell ref="BE93:BT93"/>
    <mergeCell ref="B94:X94"/>
    <mergeCell ref="Y94:AN94"/>
    <mergeCell ref="AO94:BD94"/>
    <mergeCell ref="BE94:BT94"/>
    <mergeCell ref="DA94:DP94"/>
    <mergeCell ref="DQ94:EF94"/>
    <mergeCell ref="BU93:CJ93"/>
    <mergeCell ref="CK93:CZ93"/>
    <mergeCell ref="DA93:DP93"/>
    <mergeCell ref="DQ93:EF93"/>
    <mergeCell ref="BU94:CJ94"/>
    <mergeCell ref="CK94:CZ94"/>
    <mergeCell ref="A92:X92"/>
    <mergeCell ref="Y92:AN92"/>
    <mergeCell ref="AO92:BD92"/>
    <mergeCell ref="BE92:BT92"/>
    <mergeCell ref="BU92:CJ92"/>
    <mergeCell ref="CK92:CZ92"/>
    <mergeCell ref="B84:X84"/>
    <mergeCell ref="Y84:AI84"/>
    <mergeCell ref="AJ84:BR84"/>
    <mergeCell ref="BS84:CD84"/>
    <mergeCell ref="CT84:DF84"/>
    <mergeCell ref="DA89:DP91"/>
    <mergeCell ref="Y89:AN91"/>
    <mergeCell ref="AO89:BD91"/>
    <mergeCell ref="BE89:BT91"/>
    <mergeCell ref="BU89:CJ91"/>
    <mergeCell ref="CE84:CS84"/>
    <mergeCell ref="CK89:CZ91"/>
    <mergeCell ref="DG84:EC84"/>
    <mergeCell ref="CE83:CS83"/>
    <mergeCell ref="CT82:DF82"/>
    <mergeCell ref="DG82:EC82"/>
    <mergeCell ref="CT83:DF83"/>
    <mergeCell ref="DQ89:EF91"/>
    <mergeCell ref="A86:EF86"/>
    <mergeCell ref="A87:EF87"/>
    <mergeCell ref="A89:X91"/>
    <mergeCell ref="B83:X83"/>
    <mergeCell ref="Y83:AI83"/>
    <mergeCell ref="AJ83:BR83"/>
    <mergeCell ref="BS83:CD83"/>
    <mergeCell ref="CE82:CS82"/>
    <mergeCell ref="BS58:CD58"/>
    <mergeCell ref="A82:X82"/>
    <mergeCell ref="Y82:AI82"/>
    <mergeCell ref="AJ82:BR82"/>
    <mergeCell ref="BS82:CD82"/>
    <mergeCell ref="AJ58:BR58"/>
    <mergeCell ref="CT57:DH57"/>
    <mergeCell ref="DI51:DU51"/>
    <mergeCell ref="CT72:DH72"/>
    <mergeCell ref="BS73:CD73"/>
    <mergeCell ref="BS71:CD71"/>
    <mergeCell ref="CT71:DH71"/>
    <mergeCell ref="A79:X81"/>
    <mergeCell ref="Y79:AI81"/>
    <mergeCell ref="AJ79:BR81"/>
    <mergeCell ref="CE58:CS58"/>
    <mergeCell ref="BS57:CD57"/>
    <mergeCell ref="CE57:CS57"/>
    <mergeCell ref="DV50:ER50"/>
    <mergeCell ref="CT50:DH50"/>
    <mergeCell ref="CE79:CS81"/>
    <mergeCell ref="CE55:CS55"/>
    <mergeCell ref="CT55:DH55"/>
    <mergeCell ref="DI55:DU55"/>
    <mergeCell ref="DV55:ER55"/>
    <mergeCell ref="DV52:ER52"/>
    <mergeCell ref="DV61:ER61"/>
    <mergeCell ref="DV71:ER71"/>
    <mergeCell ref="CT44:DH44"/>
    <mergeCell ref="DV51:ER51"/>
    <mergeCell ref="DV68:ER70"/>
    <mergeCell ref="DV53:ER53"/>
    <mergeCell ref="DV62:ER62"/>
    <mergeCell ref="A65:ER65"/>
    <mergeCell ref="A66:ER66"/>
    <mergeCell ref="BS68:CD70"/>
    <mergeCell ref="DI61:DU61"/>
    <mergeCell ref="DI53:DU53"/>
    <mergeCell ref="DI72:DU72"/>
    <mergeCell ref="DV56:ER56"/>
    <mergeCell ref="BS72:CD72"/>
    <mergeCell ref="CE72:CS72"/>
    <mergeCell ref="CT43:DH43"/>
    <mergeCell ref="DI43:DU43"/>
    <mergeCell ref="DV43:ER43"/>
    <mergeCell ref="DI71:DU71"/>
    <mergeCell ref="DI50:DU50"/>
    <mergeCell ref="CT62:DH62"/>
    <mergeCell ref="Y55:AI55"/>
    <mergeCell ref="AJ55:BR55"/>
    <mergeCell ref="B56:X56"/>
    <mergeCell ref="Y56:AI56"/>
    <mergeCell ref="AJ56:BR56"/>
    <mergeCell ref="DI56:DU56"/>
    <mergeCell ref="BS56:CD56"/>
    <mergeCell ref="CE56:CS56"/>
    <mergeCell ref="CT56:DH56"/>
    <mergeCell ref="BS55:CD55"/>
    <mergeCell ref="CV22:DU22"/>
    <mergeCell ref="CV24:DU24"/>
    <mergeCell ref="CE71:CS71"/>
    <mergeCell ref="CT61:DH61"/>
    <mergeCell ref="CT53:DH53"/>
    <mergeCell ref="CV64:DH64"/>
    <mergeCell ref="CE59:CS59"/>
    <mergeCell ref="CT59:DH59"/>
    <mergeCell ref="DI59:DU59"/>
    <mergeCell ref="CE60:CS60"/>
    <mergeCell ref="DV39:ER39"/>
    <mergeCell ref="CL29:CU29"/>
    <mergeCell ref="B27:CK27"/>
    <mergeCell ref="CV29:DU29"/>
    <mergeCell ref="CV28:DU28"/>
    <mergeCell ref="CV27:DU27"/>
    <mergeCell ref="CT36:DH38"/>
    <mergeCell ref="CL28:CU28"/>
    <mergeCell ref="B29:CK29"/>
    <mergeCell ref="CE39:CS39"/>
    <mergeCell ref="B22:CK22"/>
    <mergeCell ref="B24:CK24"/>
    <mergeCell ref="BS36:CD38"/>
    <mergeCell ref="CE36:CS38"/>
    <mergeCell ref="B25:CK25"/>
    <mergeCell ref="B23:CK23"/>
    <mergeCell ref="A36:X38"/>
    <mergeCell ref="CL24:CU24"/>
    <mergeCell ref="CL27:CU27"/>
    <mergeCell ref="A33:EC33"/>
    <mergeCell ref="B53:X53"/>
    <mergeCell ref="Y52:AI52"/>
    <mergeCell ref="B45:X45"/>
    <mergeCell ref="Y45:AI45"/>
    <mergeCell ref="Y50:AI50"/>
    <mergeCell ref="BS43:CD43"/>
    <mergeCell ref="BS51:CD51"/>
    <mergeCell ref="B51:X51"/>
    <mergeCell ref="AJ49:BR49"/>
    <mergeCell ref="Y53:AI53"/>
    <mergeCell ref="CE44:CS44"/>
    <mergeCell ref="AJ42:BR42"/>
    <mergeCell ref="BS42:CD42"/>
    <mergeCell ref="B43:X43"/>
    <mergeCell ref="Y43:AI43"/>
    <mergeCell ref="AJ43:BR43"/>
    <mergeCell ref="AJ44:BR44"/>
    <mergeCell ref="CE42:CS42"/>
    <mergeCell ref="CE43:CS43"/>
    <mergeCell ref="B42:X42"/>
    <mergeCell ref="DI39:DU39"/>
    <mergeCell ref="BS40:CD40"/>
    <mergeCell ref="Y39:AI39"/>
    <mergeCell ref="Y36:AI38"/>
    <mergeCell ref="BS39:CD39"/>
    <mergeCell ref="Y40:AI40"/>
    <mergeCell ref="AJ39:BR39"/>
    <mergeCell ref="AJ36:BR38"/>
    <mergeCell ref="AJ40:BR40"/>
    <mergeCell ref="DI40:DU40"/>
    <mergeCell ref="CV23:DU23"/>
    <mergeCell ref="CL26:CU26"/>
    <mergeCell ref="CL25:CU25"/>
    <mergeCell ref="CV25:DU25"/>
    <mergeCell ref="CL23:CU23"/>
    <mergeCell ref="CV26:DU26"/>
    <mergeCell ref="AJ73:BR73"/>
    <mergeCell ref="DA92:DP92"/>
    <mergeCell ref="DQ92:EF92"/>
    <mergeCell ref="DG83:EC83"/>
    <mergeCell ref="DI52:DU52"/>
    <mergeCell ref="CT52:DH52"/>
    <mergeCell ref="CE52:CS52"/>
    <mergeCell ref="DV72:ER72"/>
    <mergeCell ref="DI68:DU70"/>
    <mergeCell ref="BS52:CD52"/>
    <mergeCell ref="B60:X60"/>
    <mergeCell ref="Y60:AI60"/>
    <mergeCell ref="AJ60:BR60"/>
    <mergeCell ref="BS60:CD60"/>
    <mergeCell ref="CE73:CS73"/>
    <mergeCell ref="A110:X110"/>
    <mergeCell ref="B73:X73"/>
    <mergeCell ref="Y73:AI73"/>
    <mergeCell ref="BS79:CD81"/>
    <mergeCell ref="A77:EC77"/>
    <mergeCell ref="Y62:AI62"/>
    <mergeCell ref="AJ62:BR62"/>
    <mergeCell ref="B52:X52"/>
    <mergeCell ref="AJ52:BR52"/>
    <mergeCell ref="B57:X57"/>
    <mergeCell ref="B61:X61"/>
    <mergeCell ref="B59:X59"/>
    <mergeCell ref="Y59:AI59"/>
    <mergeCell ref="AJ59:BR59"/>
    <mergeCell ref="Y57:AI57"/>
    <mergeCell ref="B44:X44"/>
    <mergeCell ref="Y44:AI44"/>
    <mergeCell ref="AJ45:BR45"/>
    <mergeCell ref="AJ48:BR48"/>
    <mergeCell ref="AJ47:BR47"/>
    <mergeCell ref="AJ46:BR46"/>
    <mergeCell ref="B26:CK26"/>
    <mergeCell ref="Y42:AI42"/>
    <mergeCell ref="B28:CK28"/>
    <mergeCell ref="B41:X41"/>
    <mergeCell ref="Y41:AI41"/>
    <mergeCell ref="AJ41:BR41"/>
    <mergeCell ref="B30:CK30"/>
    <mergeCell ref="CE41:CS41"/>
    <mergeCell ref="A39:X39"/>
    <mergeCell ref="CT48:DH48"/>
    <mergeCell ref="BS45:CD45"/>
    <mergeCell ref="B46:X46"/>
    <mergeCell ref="Y47:AI47"/>
    <mergeCell ref="B48:X48"/>
    <mergeCell ref="Y48:AI48"/>
    <mergeCell ref="B47:X47"/>
    <mergeCell ref="Y46:AI46"/>
    <mergeCell ref="CE45:CS45"/>
    <mergeCell ref="CT45:DH45"/>
    <mergeCell ref="CV18:DU18"/>
    <mergeCell ref="CL17:CU17"/>
    <mergeCell ref="CL20:CU20"/>
    <mergeCell ref="CV20:DU20"/>
    <mergeCell ref="CV19:DU19"/>
    <mergeCell ref="CL19:CU19"/>
    <mergeCell ref="A2:DU2"/>
    <mergeCell ref="BO5:CE5"/>
    <mergeCell ref="A9:DU9"/>
    <mergeCell ref="BO4:CE4"/>
    <mergeCell ref="BO6:CE6"/>
    <mergeCell ref="CL22:CU22"/>
    <mergeCell ref="B19:CK19"/>
    <mergeCell ref="CV15:DU15"/>
    <mergeCell ref="B20:CK20"/>
    <mergeCell ref="CV16:DU16"/>
    <mergeCell ref="CV13:DU13"/>
    <mergeCell ref="CL14:CU14"/>
    <mergeCell ref="CV14:DU14"/>
    <mergeCell ref="AJ50:BR50"/>
    <mergeCell ref="AJ53:BR53"/>
    <mergeCell ref="CV17:DU17"/>
    <mergeCell ref="CL16:CU16"/>
    <mergeCell ref="B18:CK18"/>
    <mergeCell ref="CV21:DU21"/>
    <mergeCell ref="CL18:CU18"/>
    <mergeCell ref="B21:CK21"/>
    <mergeCell ref="B16:CK16"/>
    <mergeCell ref="B17:CK17"/>
    <mergeCell ref="CV11:DU11"/>
    <mergeCell ref="CL12:CU12"/>
    <mergeCell ref="CL21:CU21"/>
    <mergeCell ref="CL13:CU13"/>
    <mergeCell ref="CL15:CU15"/>
    <mergeCell ref="CL11:CU11"/>
    <mergeCell ref="CV12:DU12"/>
    <mergeCell ref="CT39:DH39"/>
    <mergeCell ref="CT41:DH41"/>
    <mergeCell ref="DI41:DU41"/>
    <mergeCell ref="BO7:CE7"/>
    <mergeCell ref="B40:X40"/>
    <mergeCell ref="A11:CK11"/>
    <mergeCell ref="B15:CK15"/>
    <mergeCell ref="B14:CK14"/>
    <mergeCell ref="B13:CK13"/>
    <mergeCell ref="A12:CK12"/>
    <mergeCell ref="DV40:ER40"/>
    <mergeCell ref="BS41:CD41"/>
    <mergeCell ref="DV49:ER49"/>
    <mergeCell ref="CL30:CU30"/>
    <mergeCell ref="CV30:DU30"/>
    <mergeCell ref="DV36:ER38"/>
    <mergeCell ref="CT40:DH40"/>
    <mergeCell ref="CE40:CS40"/>
    <mergeCell ref="DI36:DU38"/>
    <mergeCell ref="A34:EC34"/>
    <mergeCell ref="DI48:DU48"/>
    <mergeCell ref="DV48:ER48"/>
    <mergeCell ref="DI46:DU46"/>
    <mergeCell ref="DV42:ER42"/>
    <mergeCell ref="CE46:CS46"/>
    <mergeCell ref="DI42:DU42"/>
    <mergeCell ref="DI47:DU47"/>
    <mergeCell ref="DV47:ER47"/>
    <mergeCell ref="DI44:DU44"/>
    <mergeCell ref="DV44:ER44"/>
    <mergeCell ref="CT47:DH47"/>
    <mergeCell ref="BS46:CD46"/>
    <mergeCell ref="CT46:DH46"/>
    <mergeCell ref="BS47:CD47"/>
    <mergeCell ref="DV45:ER45"/>
    <mergeCell ref="DV41:ER41"/>
    <mergeCell ref="DI45:DU45"/>
    <mergeCell ref="CT42:DH42"/>
    <mergeCell ref="DV46:ER46"/>
    <mergeCell ref="BS44:CD44"/>
    <mergeCell ref="BS48:CD48"/>
    <mergeCell ref="CE48:CS48"/>
    <mergeCell ref="CE50:CS50"/>
    <mergeCell ref="BS50:CD50"/>
    <mergeCell ref="BS49:CD49"/>
    <mergeCell ref="CE47:CS47"/>
    <mergeCell ref="DV59:ER59"/>
    <mergeCell ref="CT60:DH60"/>
    <mergeCell ref="DI60:DU60"/>
    <mergeCell ref="DV60:ER60"/>
    <mergeCell ref="AJ68:BR70"/>
    <mergeCell ref="BS59:CD59"/>
    <mergeCell ref="DI62:DU62"/>
    <mergeCell ref="CT68:DH70"/>
    <mergeCell ref="BS62:CD62"/>
    <mergeCell ref="DI49:DU49"/>
    <mergeCell ref="CT49:DH49"/>
    <mergeCell ref="CE49:CS49"/>
    <mergeCell ref="Y51:AI51"/>
    <mergeCell ref="AJ51:BR51"/>
    <mergeCell ref="B49:X49"/>
    <mergeCell ref="Y49:AI49"/>
    <mergeCell ref="B50:X50"/>
    <mergeCell ref="CE51:CS51"/>
    <mergeCell ref="CT51:DH51"/>
    <mergeCell ref="AJ72:BR72"/>
    <mergeCell ref="Y61:AI61"/>
    <mergeCell ref="A68:X70"/>
    <mergeCell ref="Y68:AI70"/>
    <mergeCell ref="A71:X71"/>
    <mergeCell ref="Y72:AI72"/>
    <mergeCell ref="B72:X72"/>
    <mergeCell ref="B62:X62"/>
    <mergeCell ref="AJ71:BR71"/>
    <mergeCell ref="Y71:AI71"/>
    <mergeCell ref="CE53:CS53"/>
    <mergeCell ref="BS61:CD61"/>
    <mergeCell ref="AJ61:BR61"/>
    <mergeCell ref="BS53:CD53"/>
    <mergeCell ref="CE61:CS61"/>
    <mergeCell ref="CE68:CS70"/>
    <mergeCell ref="CE62:CS62"/>
    <mergeCell ref="AJ57:BR57"/>
    <mergeCell ref="CU74:DG74"/>
    <mergeCell ref="CT73:DH73"/>
    <mergeCell ref="DI73:DU73"/>
    <mergeCell ref="DV73:ER73"/>
    <mergeCell ref="CT79:DF81"/>
    <mergeCell ref="DG79:EC81"/>
    <mergeCell ref="CH115:CS115"/>
    <mergeCell ref="A125:X125"/>
    <mergeCell ref="A126:X126"/>
    <mergeCell ref="A116:X116"/>
    <mergeCell ref="A117:X117"/>
    <mergeCell ref="A118:X118"/>
    <mergeCell ref="A119:X119"/>
    <mergeCell ref="A120:X120"/>
    <mergeCell ref="A121:X121"/>
    <mergeCell ref="A122:X122"/>
    <mergeCell ref="A173:X173"/>
    <mergeCell ref="A165:X165"/>
    <mergeCell ref="A166:X166"/>
    <mergeCell ref="A168:X168"/>
    <mergeCell ref="A124:X124"/>
    <mergeCell ref="A127:X127"/>
    <mergeCell ref="A128:X128"/>
    <mergeCell ref="A129:X129"/>
    <mergeCell ref="A130:X130"/>
    <mergeCell ref="A156:X156"/>
    <mergeCell ref="A149:X149"/>
    <mergeCell ref="A147:X147"/>
    <mergeCell ref="A148:X148"/>
    <mergeCell ref="A137:X137"/>
    <mergeCell ref="A123:X123"/>
    <mergeCell ref="CT153:DH153"/>
    <mergeCell ref="A134:X134"/>
    <mergeCell ref="A146:X146"/>
    <mergeCell ref="A153:X153"/>
    <mergeCell ref="A154:X154"/>
    <mergeCell ref="A155:X155"/>
    <mergeCell ref="CT135:DH135"/>
    <mergeCell ref="BS139:CG139"/>
    <mergeCell ref="CH139:CS139"/>
    <mergeCell ref="CT139:DH139"/>
    <mergeCell ref="CH156:CS156"/>
    <mergeCell ref="DI167:EF167"/>
    <mergeCell ref="A139:X139"/>
    <mergeCell ref="A140:X140"/>
    <mergeCell ref="A161:X161"/>
    <mergeCell ref="A142:X142"/>
    <mergeCell ref="A143:X143"/>
    <mergeCell ref="A144:X144"/>
    <mergeCell ref="A141:X141"/>
    <mergeCell ref="A145:X145"/>
    <mergeCell ref="A162:X162"/>
    <mergeCell ref="A163:X163"/>
    <mergeCell ref="DI153:EF153"/>
    <mergeCell ref="Y153:AI153"/>
    <mergeCell ref="CH169:CS169"/>
    <mergeCell ref="CT169:DH169"/>
    <mergeCell ref="DI169:EF169"/>
    <mergeCell ref="AJ153:BR153"/>
    <mergeCell ref="BS153:CG153"/>
    <mergeCell ref="CH153:CS153"/>
    <mergeCell ref="BS131:CG131"/>
    <mergeCell ref="CH131:CS131"/>
    <mergeCell ref="A164:X164"/>
    <mergeCell ref="A157:X157"/>
    <mergeCell ref="A158:X158"/>
    <mergeCell ref="A159:X159"/>
    <mergeCell ref="A160:X160"/>
    <mergeCell ref="A150:X150"/>
    <mergeCell ref="A151:X151"/>
    <mergeCell ref="A152:X152"/>
    <mergeCell ref="DI131:EF131"/>
    <mergeCell ref="CT129:DH129"/>
    <mergeCell ref="CT130:DH130"/>
    <mergeCell ref="DI130:EF130"/>
    <mergeCell ref="CT131:DH131"/>
    <mergeCell ref="AJ135:BR135"/>
    <mergeCell ref="BS133:CG133"/>
    <mergeCell ref="CH133:CS133"/>
    <mergeCell ref="AJ131:BR131"/>
    <mergeCell ref="CT133:DH133"/>
    <mergeCell ref="AJ126:BR126"/>
    <mergeCell ref="Y134:AI134"/>
    <mergeCell ref="AJ133:BR133"/>
    <mergeCell ref="A135:X135"/>
    <mergeCell ref="A132:X132"/>
    <mergeCell ref="A131:X131"/>
    <mergeCell ref="A133:X133"/>
    <mergeCell ref="Y132:AI132"/>
    <mergeCell ref="Y131:AI131"/>
    <mergeCell ref="Y133:AI133"/>
    <mergeCell ref="BS136:CG136"/>
    <mergeCell ref="CH136:CS136"/>
    <mergeCell ref="Y140:AI140"/>
    <mergeCell ref="A138:X138"/>
    <mergeCell ref="Y136:AI136"/>
    <mergeCell ref="CH138:CS138"/>
    <mergeCell ref="Y137:AI137"/>
    <mergeCell ref="A136:X136"/>
    <mergeCell ref="Y139:AI139"/>
    <mergeCell ref="AJ138:BR138"/>
    <mergeCell ref="Y147:AI147"/>
    <mergeCell ref="AJ146:BR146"/>
    <mergeCell ref="BS146:CG146"/>
    <mergeCell ref="CH146:CS146"/>
    <mergeCell ref="Y146:AI146"/>
    <mergeCell ref="AJ145:BR145"/>
    <mergeCell ref="BS145:CG145"/>
    <mergeCell ref="CH145:CS145"/>
    <mergeCell ref="Y145:AI145"/>
    <mergeCell ref="DI147:EF147"/>
    <mergeCell ref="Y148:AI148"/>
    <mergeCell ref="AJ147:BR147"/>
    <mergeCell ref="BS147:CG147"/>
    <mergeCell ref="CH147:CS147"/>
    <mergeCell ref="A176:DQ176"/>
    <mergeCell ref="A169:X169"/>
    <mergeCell ref="Y169:AI169"/>
    <mergeCell ref="AJ169:BR169"/>
    <mergeCell ref="BS169:CG169"/>
    <mergeCell ref="AJ188:BR188"/>
    <mergeCell ref="BS188:CD188"/>
    <mergeCell ref="CE188:CS188"/>
    <mergeCell ref="CT188:DQ188"/>
    <mergeCell ref="B189:X189"/>
    <mergeCell ref="Y189:AI189"/>
    <mergeCell ref="AJ189:BR189"/>
    <mergeCell ref="BS189:CD189"/>
    <mergeCell ref="CE189:CS189"/>
    <mergeCell ref="CT189:DQ189"/>
    <mergeCell ref="B190:X190"/>
    <mergeCell ref="Y190:AI190"/>
    <mergeCell ref="AJ190:BR190"/>
    <mergeCell ref="BS190:CD190"/>
    <mergeCell ref="CE190:CS190"/>
    <mergeCell ref="CT190:DQ190"/>
    <mergeCell ref="B191:X191"/>
    <mergeCell ref="Y191:AI191"/>
    <mergeCell ref="AJ191:BR191"/>
    <mergeCell ref="BS191:CD191"/>
    <mergeCell ref="CE191:CS191"/>
    <mergeCell ref="CT191:DQ191"/>
    <mergeCell ref="B192:X192"/>
    <mergeCell ref="Y192:AI192"/>
    <mergeCell ref="AJ192:BR192"/>
    <mergeCell ref="BS192:CD192"/>
    <mergeCell ref="CE192:CS192"/>
    <mergeCell ref="CT192:DQ192"/>
    <mergeCell ref="B193:X193"/>
    <mergeCell ref="Y193:AI193"/>
    <mergeCell ref="AJ193:BR193"/>
    <mergeCell ref="BS193:CD193"/>
    <mergeCell ref="CE193:CS193"/>
    <mergeCell ref="CT193:DQ193"/>
    <mergeCell ref="B194:X194"/>
    <mergeCell ref="Y194:AI194"/>
    <mergeCell ref="AJ194:BR194"/>
    <mergeCell ref="BS194:CD194"/>
    <mergeCell ref="CE194:CS194"/>
    <mergeCell ref="CT194:DQ194"/>
    <mergeCell ref="B195:X195"/>
    <mergeCell ref="Y195:AI195"/>
    <mergeCell ref="AJ195:BR195"/>
    <mergeCell ref="BS195:CD195"/>
    <mergeCell ref="CE195:CS195"/>
    <mergeCell ref="CT195:DQ195"/>
    <mergeCell ref="B196:X196"/>
    <mergeCell ref="Y196:AI196"/>
    <mergeCell ref="AJ196:BR196"/>
    <mergeCell ref="BS196:CD196"/>
    <mergeCell ref="CE196:CS196"/>
    <mergeCell ref="CT196:DQ196"/>
    <mergeCell ref="D199:AT199"/>
    <mergeCell ref="AV199:BY199"/>
    <mergeCell ref="CB199:DE199"/>
    <mergeCell ref="DH199:EA199"/>
    <mergeCell ref="AV200:BY200"/>
    <mergeCell ref="CB200:DE200"/>
    <mergeCell ref="DH200:EA200"/>
    <mergeCell ref="D201:AT201"/>
    <mergeCell ref="AV201:BY201"/>
    <mergeCell ref="CB201:DE201"/>
    <mergeCell ref="DH201:EA201"/>
    <mergeCell ref="AV202:BY202"/>
    <mergeCell ref="CB202:DE202"/>
    <mergeCell ref="DH202:EA202"/>
    <mergeCell ref="AV203:BY203"/>
    <mergeCell ref="CB203:CC203"/>
    <mergeCell ref="CD203:CF203"/>
    <mergeCell ref="CI203:CT203"/>
    <mergeCell ref="CU203:CX203"/>
    <mergeCell ref="CY203:DA203"/>
    <mergeCell ref="A167:X167"/>
    <mergeCell ref="Y167:AI167"/>
    <mergeCell ref="AJ167:BR167"/>
    <mergeCell ref="BS167:CG167"/>
    <mergeCell ref="CH167:CS167"/>
    <mergeCell ref="CT167:DH167"/>
  </mergeCells>
  <printOptions/>
  <pageMargins left="1.01" right="0.7086614173228347" top="0.7874015748031497" bottom="0.3937007874015748" header="0.1968503937007874" footer="0.1968503937007874"/>
  <pageSetup fitToHeight="2" horizontalDpi="600" verticalDpi="600" orientation="landscape" paperSize="9" scale="98" r:id="rId1"/>
  <rowBreaks count="1" manualBreakCount="1">
    <brk id="32" max="1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Минько</dc:creator>
  <cp:keywords/>
  <dc:description/>
  <cp:lastModifiedBy>Michael</cp:lastModifiedBy>
  <cp:lastPrinted>2016-02-18T12:13:48Z</cp:lastPrinted>
  <dcterms:created xsi:type="dcterms:W3CDTF">2009-03-12T12:21:29Z</dcterms:created>
  <dcterms:modified xsi:type="dcterms:W3CDTF">2016-04-05T04:04:44Z</dcterms:modified>
  <cp:category/>
  <cp:version/>
  <cp:contentType/>
  <cp:contentStatus/>
</cp:coreProperties>
</file>